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435" firstSheet="1" activeTab="1"/>
  </bookViews>
  <sheets>
    <sheet name="DRENAGEM PLUVIAL" sheetId="6" state="hidden" r:id="rId1"/>
    <sheet name="DRENAGEM PLUVIAL " sheetId="7" r:id="rId2"/>
    <sheet name="MEMORIA DE CALCULO" sheetId="2" r:id="rId3"/>
    <sheet name="ORÇAMENTO" sheetId="1" r:id="rId4"/>
    <sheet name="C.P.U." sheetId="8" r:id="rId5"/>
    <sheet name="COMPOSICAO DO BDI COM CPRB" sheetId="5" r:id="rId6"/>
  </sheets>
  <externalReferences>
    <externalReference r:id="rId7"/>
    <externalReference r:id="rId8"/>
    <externalReference r:id="rId9"/>
    <externalReference r:id="rId10"/>
    <externalReference r:id="rId11"/>
    <externalReference r:id="rId12"/>
  </externalReferences>
  <definedNames>
    <definedName name="__xlnm.Print_Titles_2">#REF!</definedName>
    <definedName name="_MDO1">[1]INSUMOS!$C$8</definedName>
    <definedName name="_MDO2">[2]INSUMOS!$C$6</definedName>
    <definedName name="_R">#REF!</definedName>
    <definedName name="_rua1">#REF!</definedName>
    <definedName name="AA" localSheetId="1">[3]CUBACAO!#REF!</definedName>
    <definedName name="AA">[3]CUBACAO!#REF!</definedName>
    <definedName name="AAA" localSheetId="1">[3]CUBACAO!#REF!</definedName>
    <definedName name="AAA">[3]CUBACAO!#REF!</definedName>
    <definedName name="Ac">#REF!</definedName>
    <definedName name="_xlnm.Print_Area" localSheetId="4">C.P.U.!$B$2:$K$21</definedName>
    <definedName name="_xlnm.Print_Area" localSheetId="0">'DRENAGEM PLUVIAL'!$B$2:$V$13</definedName>
    <definedName name="_xlnm.Print_Area" localSheetId="1">'DRENAGEM PLUVIAL '!$B$2:$V$12</definedName>
    <definedName name="_xlnm.Print_Area" localSheetId="2">'MEMORIA DE CALCULO'!$B$2:$F$36</definedName>
    <definedName name="_xlnm.Print_Area" localSheetId="3">ORÇAMENTO!$B$2:$J$40</definedName>
    <definedName name="BB" localSheetId="1">[3]CUBACAO!#REF!</definedName>
    <definedName name="BB">[3]CUBACAO!#REF!</definedName>
    <definedName name="BBB" localSheetId="1">[3]CUBACAO!#REF!</definedName>
    <definedName name="BBB">[3]CUBACAO!#REF!</definedName>
    <definedName name="BDI">#REF!</definedName>
    <definedName name="BDIc">#REF!</definedName>
    <definedName name="BDIf">#REF!</definedName>
    <definedName name="CC" localSheetId="1">[3]CUBACAO!#REF!</definedName>
    <definedName name="CC">[3]CUBACAO!#REF!</definedName>
    <definedName name="CCC" localSheetId="1">[3]CUBACAO!#REF!</definedName>
    <definedName name="CCC">[3]CUBACAO!#REF!</definedName>
    <definedName name="DD" localSheetId="1">[3]CUBACAO!#REF!</definedName>
    <definedName name="DD">[3]CUBACAO!#REF!</definedName>
    <definedName name="DDD" localSheetId="1">[3]CUBACAO!#REF!</definedName>
    <definedName name="DDD">[3]CUBACAO!#REF!</definedName>
    <definedName name="Df">#REF!</definedName>
    <definedName name="E">#REF!</definedName>
    <definedName name="EE" localSheetId="1">[3]CUBACAO!#REF!</definedName>
    <definedName name="EE">[3]CUBACAO!#REF!</definedName>
    <definedName name="EEE" localSheetId="1">[3]CUBACAO!#REF!</definedName>
    <definedName name="EEE">[3]CUBACAO!#REF!</definedName>
    <definedName name="Excel_BuiltIn_Print_Titles_2_1">#REF!</definedName>
    <definedName name="Excel_BuiltIn_Print_Titles_8" localSheetId="1">'[4]Orçamento Cisterna'!#REF!</definedName>
    <definedName name="Excel_BuiltIn_Print_Titles_8">'[4]Orçamento Cisterna'!#REF!</definedName>
    <definedName name="Fd">#REF!</definedName>
    <definedName name="FF" localSheetId="1">[3]CUBACAO!#REF!</definedName>
    <definedName name="FF">[3]CUBACAO!#REF!</definedName>
    <definedName name="FFF" localSheetId="1">[3]CUBACAO!#REF!</definedName>
    <definedName name="FFF">[3]CUBACAO!#REF!</definedName>
    <definedName name="GG" localSheetId="1">[3]CUBACAO!#REF!</definedName>
    <definedName name="GG">[3]CUBACAO!#REF!</definedName>
    <definedName name="GGG" localSheetId="1">[3]CUBACAO!#REF!</definedName>
    <definedName name="GGG">[3]CUBACAO!#REF!</definedName>
    <definedName name="HH" localSheetId="1">[3]CUBACAO!#REF!</definedName>
    <definedName name="HH">[3]CUBACAO!#REF!</definedName>
    <definedName name="HHH" localSheetId="1">[3]CUBACAO!#REF!</definedName>
    <definedName name="HHH">[3]CUBACAO!#REF!</definedName>
    <definedName name="II" localSheetId="1">[3]CUBACAO!#REF!</definedName>
    <definedName name="II">[3]CUBACAO!#REF!</definedName>
    <definedName name="III" localSheetId="1">[3]CUBACAO!#REF!</definedName>
    <definedName name="III">[3]CUBACAO!#REF!</definedName>
    <definedName name="Im">#REF!</definedName>
    <definedName name="Io">#REF!</definedName>
    <definedName name="ISS">#REF!</definedName>
    <definedName name="IT">#REF!</definedName>
    <definedName name="item1.1" localSheetId="1">'[5]COMPOSIÇÃO CUSTO'!#REF!</definedName>
    <definedName name="item1.1">'[5]COMPOSIÇÃO CUSTO'!#REF!</definedName>
    <definedName name="item1.2" localSheetId="1">'[5]COMPOSIÇÃO CUSTO'!#REF!</definedName>
    <definedName name="item1.2">'[5]COMPOSIÇÃO CUSTO'!#REF!</definedName>
    <definedName name="item1.3" localSheetId="1">'[5]COMPOSIÇÃO CUSTO'!#REF!</definedName>
    <definedName name="item1.3">'[5]COMPOSIÇÃO CUSTO'!#REF!</definedName>
    <definedName name="item1.4" localSheetId="1">'[5]COMPOSIÇÃO CUSTO'!#REF!</definedName>
    <definedName name="item1.4">'[5]COMPOSIÇÃO CUSTO'!#REF!</definedName>
    <definedName name="item1.5" localSheetId="1">'[5]COMPOSIÇÃO CUSTO'!#REF!</definedName>
    <definedName name="item1.5">'[5]COMPOSIÇÃO CUSTO'!#REF!</definedName>
    <definedName name="item1.6" localSheetId="1">'[5]COMPOSIÇÃO CUSTO'!#REF!</definedName>
    <definedName name="item1.6">'[5]COMPOSIÇÃO CUSTO'!#REF!</definedName>
    <definedName name="item10.1" localSheetId="1">'[5]COMPOSIÇÃO CUSTO'!#REF!</definedName>
    <definedName name="item10.1">'[5]COMPOSIÇÃO CUSTO'!#REF!</definedName>
    <definedName name="item10.10" localSheetId="1">'[5]COMPOSIÇÃO CUSTO'!#REF!</definedName>
    <definedName name="item10.10">'[5]COMPOSIÇÃO CUSTO'!#REF!</definedName>
    <definedName name="item10.11" localSheetId="1">'[5]COMPOSIÇÃO CUSTO'!#REF!</definedName>
    <definedName name="item10.11">'[5]COMPOSIÇÃO CUSTO'!#REF!</definedName>
    <definedName name="item10.12" localSheetId="1">'[5]COMPOSIÇÃO CUSTO'!#REF!</definedName>
    <definedName name="item10.12">'[5]COMPOSIÇÃO CUSTO'!#REF!</definedName>
    <definedName name="item10.13" localSheetId="1">'[5]COMPOSIÇÃO CUSTO'!#REF!</definedName>
    <definedName name="item10.13">'[5]COMPOSIÇÃO CUSTO'!#REF!</definedName>
    <definedName name="item10.14" localSheetId="1">'[5]COMPOSIÇÃO CUSTO'!#REF!</definedName>
    <definedName name="item10.14">'[5]COMPOSIÇÃO CUSTO'!#REF!</definedName>
    <definedName name="item10.15" localSheetId="1">'[5]COMPOSIÇÃO CUSTO'!#REF!</definedName>
    <definedName name="item10.15">'[5]COMPOSIÇÃO CUSTO'!#REF!</definedName>
    <definedName name="item10.16" localSheetId="1">'[5]COMPOSIÇÃO CUSTO'!#REF!</definedName>
    <definedName name="item10.16">'[5]COMPOSIÇÃO CUSTO'!#REF!</definedName>
    <definedName name="item10.17" localSheetId="1">'[5]COMPOSIÇÃO CUSTO'!#REF!</definedName>
    <definedName name="item10.17">'[5]COMPOSIÇÃO CUSTO'!#REF!</definedName>
    <definedName name="item10.18" localSheetId="1">'[5]COMPOSIÇÃO CUSTO'!#REF!</definedName>
    <definedName name="item10.18">'[5]COMPOSIÇÃO CUSTO'!#REF!</definedName>
    <definedName name="item10.19" localSheetId="1">'[5]COMPOSIÇÃO CUSTO'!#REF!</definedName>
    <definedName name="item10.19">'[5]COMPOSIÇÃO CUSTO'!#REF!</definedName>
    <definedName name="item10.2" localSheetId="1">'[5]COMPOSIÇÃO CUSTO'!#REF!</definedName>
    <definedName name="item10.2">'[5]COMPOSIÇÃO CUSTO'!#REF!</definedName>
    <definedName name="item10.3" localSheetId="1">'[5]COMPOSIÇÃO CUSTO'!#REF!</definedName>
    <definedName name="item10.3">'[5]COMPOSIÇÃO CUSTO'!#REF!</definedName>
    <definedName name="item10.4" localSheetId="1">'[5]COMPOSIÇÃO CUSTO'!#REF!</definedName>
    <definedName name="item10.4">'[5]COMPOSIÇÃO CUSTO'!#REF!</definedName>
    <definedName name="item10.5" localSheetId="1">'[5]COMPOSIÇÃO CUSTO'!#REF!</definedName>
    <definedName name="item10.5">'[5]COMPOSIÇÃO CUSTO'!#REF!</definedName>
    <definedName name="item10.6" localSheetId="1">'[5]COMPOSIÇÃO CUSTO'!#REF!</definedName>
    <definedName name="item10.6">'[5]COMPOSIÇÃO CUSTO'!#REF!</definedName>
    <definedName name="item10.7" localSheetId="1">'[5]COMPOSIÇÃO CUSTO'!#REF!</definedName>
    <definedName name="item10.7">'[5]COMPOSIÇÃO CUSTO'!#REF!</definedName>
    <definedName name="item10.8" localSheetId="1">'[5]COMPOSIÇÃO CUSTO'!#REF!</definedName>
    <definedName name="item10.8">'[5]COMPOSIÇÃO CUSTO'!#REF!</definedName>
    <definedName name="item10.9" localSheetId="1">'[5]COMPOSIÇÃO CUSTO'!#REF!</definedName>
    <definedName name="item10.9">'[5]COMPOSIÇÃO CUSTO'!#REF!</definedName>
    <definedName name="item11.1" localSheetId="1">'[5]COMPOSIÇÃO CUSTO'!#REF!</definedName>
    <definedName name="item11.1">'[5]COMPOSIÇÃO CUSTO'!#REF!</definedName>
    <definedName name="item11.10" localSheetId="1">'[5]COMPOSIÇÃO CUSTO'!#REF!</definedName>
    <definedName name="item11.10">'[5]COMPOSIÇÃO CUSTO'!#REF!</definedName>
    <definedName name="item11.11" localSheetId="1">'[5]COMPOSIÇÃO CUSTO'!#REF!</definedName>
    <definedName name="item11.11">'[5]COMPOSIÇÃO CUSTO'!#REF!</definedName>
    <definedName name="item11.12" localSheetId="1">'[5]COMPOSIÇÃO CUSTO'!#REF!</definedName>
    <definedName name="item11.12">'[5]COMPOSIÇÃO CUSTO'!#REF!</definedName>
    <definedName name="item11.13" localSheetId="1">'[5]COMPOSIÇÃO CUSTO'!#REF!</definedName>
    <definedName name="item11.13">'[5]COMPOSIÇÃO CUSTO'!#REF!</definedName>
    <definedName name="item11.14" localSheetId="1">'[5]COMPOSIÇÃO CUSTO'!#REF!</definedName>
    <definedName name="item11.14">'[5]COMPOSIÇÃO CUSTO'!#REF!</definedName>
    <definedName name="item11.15" localSheetId="1">'[5]COMPOSIÇÃO CUSTO'!#REF!</definedName>
    <definedName name="item11.15">'[5]COMPOSIÇÃO CUSTO'!#REF!</definedName>
    <definedName name="item11.16" localSheetId="1">'[5]COMPOSIÇÃO CUSTO'!#REF!</definedName>
    <definedName name="item11.16">'[5]COMPOSIÇÃO CUSTO'!#REF!</definedName>
    <definedName name="item11.17" localSheetId="1">'[5]COMPOSIÇÃO CUSTO'!#REF!</definedName>
    <definedName name="item11.17">'[5]COMPOSIÇÃO CUSTO'!#REF!</definedName>
    <definedName name="item11.18" localSheetId="1">'[5]COMPOSIÇÃO CUSTO'!#REF!</definedName>
    <definedName name="item11.18">'[5]COMPOSIÇÃO CUSTO'!#REF!</definedName>
    <definedName name="item11.19" localSheetId="1">'[5]COMPOSIÇÃO CUSTO'!#REF!</definedName>
    <definedName name="item11.19">'[5]COMPOSIÇÃO CUSTO'!#REF!</definedName>
    <definedName name="item11.2" localSheetId="1">'[5]COMPOSIÇÃO CUSTO'!#REF!</definedName>
    <definedName name="item11.2">'[5]COMPOSIÇÃO CUSTO'!#REF!</definedName>
    <definedName name="item11.20" localSheetId="1">'[5]COMPOSIÇÃO CUSTO'!#REF!</definedName>
    <definedName name="item11.20">'[5]COMPOSIÇÃO CUSTO'!#REF!</definedName>
    <definedName name="item11.21" localSheetId="1">'[5]COMPOSIÇÃO CUSTO'!#REF!</definedName>
    <definedName name="item11.21">'[5]COMPOSIÇÃO CUSTO'!#REF!</definedName>
    <definedName name="item11.22" localSheetId="1">'[5]COMPOSIÇÃO CUSTO'!#REF!</definedName>
    <definedName name="item11.22">'[5]COMPOSIÇÃO CUSTO'!#REF!</definedName>
    <definedName name="item11.23" localSheetId="1">'[5]COMPOSIÇÃO CUSTO'!#REF!</definedName>
    <definedName name="item11.23">'[5]COMPOSIÇÃO CUSTO'!#REF!</definedName>
    <definedName name="item11.24" localSheetId="1">'[5]COMPOSIÇÃO CUSTO'!#REF!</definedName>
    <definedName name="item11.24">'[5]COMPOSIÇÃO CUSTO'!#REF!</definedName>
    <definedName name="item11.25" localSheetId="1">'[5]COMPOSIÇÃO CUSTO'!#REF!</definedName>
    <definedName name="item11.25">'[5]COMPOSIÇÃO CUSTO'!#REF!</definedName>
    <definedName name="item11.26" localSheetId="1">'[5]COMPOSIÇÃO CUSTO'!#REF!</definedName>
    <definedName name="item11.26">'[5]COMPOSIÇÃO CUSTO'!#REF!</definedName>
    <definedName name="item11.27" localSheetId="1">'[5]COMPOSIÇÃO CUSTO'!#REF!</definedName>
    <definedName name="item11.27">'[5]COMPOSIÇÃO CUSTO'!#REF!</definedName>
    <definedName name="item11.28" localSheetId="1">'[5]COMPOSIÇÃO CUSTO'!#REF!</definedName>
    <definedName name="item11.28">'[5]COMPOSIÇÃO CUSTO'!#REF!</definedName>
    <definedName name="item11.3" localSheetId="1">'[5]COMPOSIÇÃO CUSTO'!#REF!</definedName>
    <definedName name="item11.3">'[5]COMPOSIÇÃO CUSTO'!#REF!</definedName>
    <definedName name="item11.4" localSheetId="1">'[5]COMPOSIÇÃO CUSTO'!#REF!</definedName>
    <definedName name="item11.4">'[5]COMPOSIÇÃO CUSTO'!#REF!</definedName>
    <definedName name="item11.5" localSheetId="1">'[5]COMPOSIÇÃO CUSTO'!#REF!</definedName>
    <definedName name="item11.5">'[5]COMPOSIÇÃO CUSTO'!#REF!</definedName>
    <definedName name="item11.6" localSheetId="1">'[5]COMPOSIÇÃO CUSTO'!#REF!</definedName>
    <definedName name="item11.6">'[5]COMPOSIÇÃO CUSTO'!#REF!</definedName>
    <definedName name="item11.7" localSheetId="1">'[5]COMPOSIÇÃO CUSTO'!#REF!</definedName>
    <definedName name="item11.7">'[5]COMPOSIÇÃO CUSTO'!#REF!</definedName>
    <definedName name="item11.8" localSheetId="1">'[5]COMPOSIÇÃO CUSTO'!#REF!</definedName>
    <definedName name="item11.8">'[5]COMPOSIÇÃO CUSTO'!#REF!</definedName>
    <definedName name="item11.9" localSheetId="1">'[5]COMPOSIÇÃO CUSTO'!#REF!</definedName>
    <definedName name="item11.9">'[5]COMPOSIÇÃO CUSTO'!#REF!</definedName>
    <definedName name="item12.1" localSheetId="1">'[5]COMPOSIÇÃO CUSTO'!#REF!</definedName>
    <definedName name="item12.1">'[5]COMPOSIÇÃO CUSTO'!#REF!</definedName>
    <definedName name="item12.10" localSheetId="1">'[5]COMPOSIÇÃO CUSTO'!#REF!</definedName>
    <definedName name="item12.10">'[5]COMPOSIÇÃO CUSTO'!#REF!</definedName>
    <definedName name="item12.11" localSheetId="1">'[5]COMPOSIÇÃO CUSTO'!#REF!</definedName>
    <definedName name="item12.11">'[5]COMPOSIÇÃO CUSTO'!#REF!</definedName>
    <definedName name="item12.12" localSheetId="1">'[5]COMPOSIÇÃO CUSTO'!#REF!</definedName>
    <definedName name="item12.12">'[5]COMPOSIÇÃO CUSTO'!#REF!</definedName>
    <definedName name="item12.13" localSheetId="1">'[5]COMPOSIÇÃO CUSTO'!#REF!</definedName>
    <definedName name="item12.13">'[5]COMPOSIÇÃO CUSTO'!#REF!</definedName>
    <definedName name="item12.14" localSheetId="1">'[5]COMPOSIÇÃO CUSTO'!#REF!</definedName>
    <definedName name="item12.14">'[5]COMPOSIÇÃO CUSTO'!#REF!</definedName>
    <definedName name="item12.15" localSheetId="1">'[5]COMPOSIÇÃO CUSTO'!#REF!</definedName>
    <definedName name="item12.15">'[5]COMPOSIÇÃO CUSTO'!#REF!</definedName>
    <definedName name="item12.16" localSheetId="1">'[5]COMPOSIÇÃO CUSTO'!#REF!</definedName>
    <definedName name="item12.16">'[5]COMPOSIÇÃO CUSTO'!#REF!</definedName>
    <definedName name="item12.17" localSheetId="1">'[5]COMPOSIÇÃO CUSTO'!#REF!</definedName>
    <definedName name="item12.17">'[5]COMPOSIÇÃO CUSTO'!#REF!</definedName>
    <definedName name="item12.18" localSheetId="1">'[5]COMPOSIÇÃO CUSTO'!#REF!</definedName>
    <definedName name="item12.18">'[5]COMPOSIÇÃO CUSTO'!#REF!</definedName>
    <definedName name="item12.19" localSheetId="1">'[5]COMPOSIÇÃO CUSTO'!#REF!</definedName>
    <definedName name="item12.19">'[5]COMPOSIÇÃO CUSTO'!#REF!</definedName>
    <definedName name="item12.2" localSheetId="1">'[5]COMPOSIÇÃO CUSTO'!#REF!</definedName>
    <definedName name="item12.2">'[5]COMPOSIÇÃO CUSTO'!#REF!</definedName>
    <definedName name="item12.20" localSheetId="1">'[5]COMPOSIÇÃO CUSTO'!#REF!</definedName>
    <definedName name="item12.20">'[5]COMPOSIÇÃO CUSTO'!#REF!</definedName>
    <definedName name="item12.21" localSheetId="1">'[5]COMPOSIÇÃO CUSTO'!#REF!</definedName>
    <definedName name="item12.21">'[5]COMPOSIÇÃO CUSTO'!#REF!</definedName>
    <definedName name="item12.22" localSheetId="1">'[5]COMPOSIÇÃO CUSTO'!#REF!</definedName>
    <definedName name="item12.22">'[5]COMPOSIÇÃO CUSTO'!#REF!</definedName>
    <definedName name="item12.23" localSheetId="1">'[5]COMPOSIÇÃO CUSTO'!#REF!</definedName>
    <definedName name="item12.23">'[5]COMPOSIÇÃO CUSTO'!#REF!</definedName>
    <definedName name="item12.24" localSheetId="1">'[5]COMPOSIÇÃO CUSTO'!#REF!</definedName>
    <definedName name="item12.24">'[5]COMPOSIÇÃO CUSTO'!#REF!</definedName>
    <definedName name="item12.25" localSheetId="1">'[5]COMPOSIÇÃO CUSTO'!#REF!</definedName>
    <definedName name="item12.25">'[5]COMPOSIÇÃO CUSTO'!#REF!</definedName>
    <definedName name="item12.26" localSheetId="1">'[5]COMPOSIÇÃO CUSTO'!#REF!</definedName>
    <definedName name="item12.26">'[5]COMPOSIÇÃO CUSTO'!#REF!</definedName>
    <definedName name="item12.27" localSheetId="1">'[5]COMPOSIÇÃO CUSTO'!#REF!</definedName>
    <definedName name="item12.27">'[5]COMPOSIÇÃO CUSTO'!#REF!</definedName>
    <definedName name="item12.3" localSheetId="1">'[5]COMPOSIÇÃO CUSTO'!#REF!</definedName>
    <definedName name="item12.3">'[5]COMPOSIÇÃO CUSTO'!#REF!</definedName>
    <definedName name="item12.4" localSheetId="1">'[5]COMPOSIÇÃO CUSTO'!#REF!</definedName>
    <definedName name="item12.4">'[5]COMPOSIÇÃO CUSTO'!#REF!</definedName>
    <definedName name="item12.5" localSheetId="1">'[5]COMPOSIÇÃO CUSTO'!#REF!</definedName>
    <definedName name="item12.5">'[5]COMPOSIÇÃO CUSTO'!#REF!</definedName>
    <definedName name="item12.6" localSheetId="1">'[5]COMPOSIÇÃO CUSTO'!#REF!</definedName>
    <definedName name="item12.6">'[5]COMPOSIÇÃO CUSTO'!#REF!</definedName>
    <definedName name="item12.7" localSheetId="1">'[5]COMPOSIÇÃO CUSTO'!#REF!</definedName>
    <definedName name="item12.7">'[5]COMPOSIÇÃO CUSTO'!#REF!</definedName>
    <definedName name="item12.8" localSheetId="1">'[5]COMPOSIÇÃO CUSTO'!#REF!</definedName>
    <definedName name="item12.8">'[5]COMPOSIÇÃO CUSTO'!#REF!</definedName>
    <definedName name="item12.9" localSheetId="1">'[5]COMPOSIÇÃO CUSTO'!#REF!</definedName>
    <definedName name="item12.9">'[5]COMPOSIÇÃO CUSTO'!#REF!</definedName>
    <definedName name="item13.1" localSheetId="1">'[5]COMPOSIÇÃO CUSTO'!#REF!</definedName>
    <definedName name="item13.1">'[5]COMPOSIÇÃO CUSTO'!#REF!</definedName>
    <definedName name="item13.10" localSheetId="1">'[5]COMPOSIÇÃO CUSTO'!#REF!</definedName>
    <definedName name="item13.10">'[5]COMPOSIÇÃO CUSTO'!#REF!</definedName>
    <definedName name="item13.11" localSheetId="1">'[5]COMPOSIÇÃO CUSTO'!#REF!</definedName>
    <definedName name="item13.11">'[5]COMPOSIÇÃO CUSTO'!#REF!</definedName>
    <definedName name="item13.12" localSheetId="1">'[5]COMPOSIÇÃO CUSTO'!#REF!</definedName>
    <definedName name="item13.12">'[5]COMPOSIÇÃO CUSTO'!#REF!</definedName>
    <definedName name="item13.13" localSheetId="1">'[5]COMPOSIÇÃO CUSTO'!#REF!</definedName>
    <definedName name="item13.13">'[5]COMPOSIÇÃO CUSTO'!#REF!</definedName>
    <definedName name="item13.2" localSheetId="1">'[5]COMPOSIÇÃO CUSTO'!#REF!</definedName>
    <definedName name="item13.2">'[5]COMPOSIÇÃO CUSTO'!#REF!</definedName>
    <definedName name="item13.3" localSheetId="1">'[5]COMPOSIÇÃO CUSTO'!#REF!</definedName>
    <definedName name="item13.3">'[5]COMPOSIÇÃO CUSTO'!#REF!</definedName>
    <definedName name="item13.4" localSheetId="1">'[5]COMPOSIÇÃO CUSTO'!#REF!</definedName>
    <definedName name="item13.4">'[5]COMPOSIÇÃO CUSTO'!#REF!</definedName>
    <definedName name="item13.5" localSheetId="1">'[5]COMPOSIÇÃO CUSTO'!#REF!</definedName>
    <definedName name="item13.5">'[5]COMPOSIÇÃO CUSTO'!#REF!</definedName>
    <definedName name="item13.6" localSheetId="1">'[5]COMPOSIÇÃO CUSTO'!#REF!</definedName>
    <definedName name="item13.6">'[5]COMPOSIÇÃO CUSTO'!#REF!</definedName>
    <definedName name="item13.7" localSheetId="1">'[5]COMPOSIÇÃO CUSTO'!#REF!</definedName>
    <definedName name="item13.7">'[5]COMPOSIÇÃO CUSTO'!#REF!</definedName>
    <definedName name="item13.8" localSheetId="1">'[5]COMPOSIÇÃO CUSTO'!#REF!</definedName>
    <definedName name="item13.8">'[5]COMPOSIÇÃO CUSTO'!#REF!</definedName>
    <definedName name="item13.9" localSheetId="1">'[5]COMPOSIÇÃO CUSTO'!#REF!</definedName>
    <definedName name="item13.9">'[5]COMPOSIÇÃO CUSTO'!#REF!</definedName>
    <definedName name="item14.1" localSheetId="1">'[5]COMPOSIÇÃO CUSTO'!#REF!</definedName>
    <definedName name="item14.1">'[5]COMPOSIÇÃO CUSTO'!#REF!</definedName>
    <definedName name="item14.2" localSheetId="1">'[5]COMPOSIÇÃO CUSTO'!#REF!</definedName>
    <definedName name="item14.2">'[5]COMPOSIÇÃO CUSTO'!#REF!</definedName>
    <definedName name="item14.3" localSheetId="1">'[5]COMPOSIÇÃO CUSTO'!#REF!</definedName>
    <definedName name="item14.3">'[5]COMPOSIÇÃO CUSTO'!#REF!</definedName>
    <definedName name="item14.4" localSheetId="1">'[5]COMPOSIÇÃO CUSTO'!#REF!</definedName>
    <definedName name="item14.4">'[5]COMPOSIÇÃO CUSTO'!#REF!</definedName>
    <definedName name="item14.5" localSheetId="1">'[5]COMPOSIÇÃO CUSTO'!#REF!</definedName>
    <definedName name="item14.5">'[5]COMPOSIÇÃO CUSTO'!#REF!</definedName>
    <definedName name="item14.6" localSheetId="1">'[5]COMPOSIÇÃO CUSTO'!#REF!</definedName>
    <definedName name="item14.6">'[5]COMPOSIÇÃO CUSTO'!#REF!</definedName>
    <definedName name="item15.1" localSheetId="1">'[5]COMPOSIÇÃO CUSTO'!#REF!</definedName>
    <definedName name="item15.1">'[5]COMPOSIÇÃO CUSTO'!#REF!</definedName>
    <definedName name="item15.10" localSheetId="1">'[5]COMPOSIÇÃO CUSTO'!#REF!</definedName>
    <definedName name="item15.10">'[5]COMPOSIÇÃO CUSTO'!#REF!</definedName>
    <definedName name="item15.11" localSheetId="1">'[5]COMPOSIÇÃO CUSTO'!#REF!</definedName>
    <definedName name="item15.11">'[5]COMPOSIÇÃO CUSTO'!#REF!</definedName>
    <definedName name="item15.12" localSheetId="1">'[5]COMPOSIÇÃO CUSTO'!#REF!</definedName>
    <definedName name="item15.12">'[5]COMPOSIÇÃO CUSTO'!#REF!</definedName>
    <definedName name="item15.13" localSheetId="1">'[5]COMPOSIÇÃO CUSTO'!#REF!</definedName>
    <definedName name="item15.13">'[5]COMPOSIÇÃO CUSTO'!#REF!</definedName>
    <definedName name="item15.2" localSheetId="1">'[5]COMPOSIÇÃO CUSTO'!#REF!</definedName>
    <definedName name="item15.2">'[5]COMPOSIÇÃO CUSTO'!#REF!</definedName>
    <definedName name="item15.3" localSheetId="1">'[5]COMPOSIÇÃO CUSTO'!#REF!</definedName>
    <definedName name="item15.3">'[5]COMPOSIÇÃO CUSTO'!#REF!</definedName>
    <definedName name="item15.4" localSheetId="1">'[5]COMPOSIÇÃO CUSTO'!#REF!</definedName>
    <definedName name="item15.4">'[5]COMPOSIÇÃO CUSTO'!#REF!</definedName>
    <definedName name="item15.5" localSheetId="1">'[5]COMPOSIÇÃO CUSTO'!#REF!</definedName>
    <definedName name="item15.5">'[5]COMPOSIÇÃO CUSTO'!#REF!</definedName>
    <definedName name="item15.6" localSheetId="1">'[5]COMPOSIÇÃO CUSTO'!#REF!</definedName>
    <definedName name="item15.6">'[5]COMPOSIÇÃO CUSTO'!#REF!</definedName>
    <definedName name="item15.7" localSheetId="1">'[5]COMPOSIÇÃO CUSTO'!#REF!</definedName>
    <definedName name="item15.7">'[5]COMPOSIÇÃO CUSTO'!#REF!</definedName>
    <definedName name="item15.8" localSheetId="1">'[5]COMPOSIÇÃO CUSTO'!#REF!</definedName>
    <definedName name="item15.8">'[5]COMPOSIÇÃO CUSTO'!#REF!</definedName>
    <definedName name="item15.9" localSheetId="1">'[5]COMPOSIÇÃO CUSTO'!#REF!</definedName>
    <definedName name="item15.9">'[5]COMPOSIÇÃO CUSTO'!#REF!</definedName>
    <definedName name="item2.1" localSheetId="1">'[5]COMPOSIÇÃO CUSTO'!#REF!</definedName>
    <definedName name="item2.1">'[5]COMPOSIÇÃO CUSTO'!#REF!</definedName>
    <definedName name="item2.10" localSheetId="1">'[5]COMPOSIÇÃO CUSTO'!#REF!</definedName>
    <definedName name="item2.10">'[5]COMPOSIÇÃO CUSTO'!#REF!</definedName>
    <definedName name="item2.11" localSheetId="1">'[5]COMPOSIÇÃO CUSTO'!#REF!</definedName>
    <definedName name="item2.11">'[5]COMPOSIÇÃO CUSTO'!#REF!</definedName>
    <definedName name="item2.12" localSheetId="1">'[5]COMPOSIÇÃO CUSTO'!#REF!</definedName>
    <definedName name="item2.12">'[5]COMPOSIÇÃO CUSTO'!#REF!</definedName>
    <definedName name="item2.13" localSheetId="1">'[5]COMPOSIÇÃO CUSTO'!#REF!</definedName>
    <definedName name="item2.13">'[5]COMPOSIÇÃO CUSTO'!#REF!</definedName>
    <definedName name="item2.14" localSheetId="1">'[5]COMPOSIÇÃO CUSTO'!#REF!</definedName>
    <definedName name="item2.14">'[5]COMPOSIÇÃO CUSTO'!#REF!</definedName>
    <definedName name="item2.15" localSheetId="1">'[5]COMPOSIÇÃO CUSTO'!#REF!</definedName>
    <definedName name="item2.15">'[5]COMPOSIÇÃO CUSTO'!#REF!</definedName>
    <definedName name="item2.16" localSheetId="1">'[5]COMPOSIÇÃO CUSTO'!#REF!</definedName>
    <definedName name="item2.16">'[5]COMPOSIÇÃO CUSTO'!#REF!</definedName>
    <definedName name="item2.17" localSheetId="1">'[5]COMPOSIÇÃO CUSTO'!#REF!</definedName>
    <definedName name="item2.17">'[5]COMPOSIÇÃO CUSTO'!#REF!</definedName>
    <definedName name="item2.18" localSheetId="1">'[5]COMPOSIÇÃO CUSTO'!#REF!</definedName>
    <definedName name="item2.18">'[5]COMPOSIÇÃO CUSTO'!#REF!</definedName>
    <definedName name="item2.19" localSheetId="1">'[5]COMPOSIÇÃO CUSTO'!#REF!</definedName>
    <definedName name="item2.19">'[5]COMPOSIÇÃO CUSTO'!#REF!</definedName>
    <definedName name="item2.2" localSheetId="1">'[5]COMPOSIÇÃO CUSTO'!#REF!</definedName>
    <definedName name="item2.2">'[5]COMPOSIÇÃO CUSTO'!#REF!</definedName>
    <definedName name="item2.20" localSheetId="1">'[5]COMPOSIÇÃO CUSTO'!#REF!</definedName>
    <definedName name="item2.20">'[5]COMPOSIÇÃO CUSTO'!#REF!</definedName>
    <definedName name="item2.21" localSheetId="1">'[5]COMPOSIÇÃO CUSTO'!#REF!</definedName>
    <definedName name="item2.21">'[5]COMPOSIÇÃO CUSTO'!#REF!</definedName>
    <definedName name="item2.22" localSheetId="1">'[5]COMPOSIÇÃO CUSTO'!#REF!</definedName>
    <definedName name="item2.22">'[5]COMPOSIÇÃO CUSTO'!#REF!</definedName>
    <definedName name="item2.23" localSheetId="1">'[5]COMPOSIÇÃO CUSTO'!#REF!</definedName>
    <definedName name="item2.23">'[5]COMPOSIÇÃO CUSTO'!#REF!</definedName>
    <definedName name="item2.24" localSheetId="1">'[5]COMPOSIÇÃO CUSTO'!#REF!</definedName>
    <definedName name="item2.24">'[5]COMPOSIÇÃO CUSTO'!#REF!</definedName>
    <definedName name="item2.25" localSheetId="1">'[5]COMPOSIÇÃO CUSTO'!#REF!</definedName>
    <definedName name="item2.25">'[5]COMPOSIÇÃO CUSTO'!#REF!</definedName>
    <definedName name="item2.26" localSheetId="1">'[5]COMPOSIÇÃO CUSTO'!#REF!</definedName>
    <definedName name="item2.26">'[5]COMPOSIÇÃO CUSTO'!#REF!</definedName>
    <definedName name="item2.27" localSheetId="1">'[5]COMPOSIÇÃO CUSTO'!#REF!</definedName>
    <definedName name="item2.27">'[5]COMPOSIÇÃO CUSTO'!#REF!</definedName>
    <definedName name="item2.3" localSheetId="1">'[5]COMPOSIÇÃO CUSTO'!#REF!</definedName>
    <definedName name="item2.3">'[5]COMPOSIÇÃO CUSTO'!#REF!</definedName>
    <definedName name="item2.4" localSheetId="1">'[5]COMPOSIÇÃO CUSTO'!#REF!</definedName>
    <definedName name="item2.4">'[5]COMPOSIÇÃO CUSTO'!#REF!</definedName>
    <definedName name="item2.5" localSheetId="1">'[5]COMPOSIÇÃO CUSTO'!#REF!</definedName>
    <definedName name="item2.5">'[5]COMPOSIÇÃO CUSTO'!#REF!</definedName>
    <definedName name="item2.6" localSheetId="1">'[5]COMPOSIÇÃO CUSTO'!#REF!</definedName>
    <definedName name="item2.6">'[5]COMPOSIÇÃO CUSTO'!#REF!</definedName>
    <definedName name="item2.7" localSheetId="1">'[5]COMPOSIÇÃO CUSTO'!#REF!</definedName>
    <definedName name="item2.7">'[5]COMPOSIÇÃO CUSTO'!#REF!</definedName>
    <definedName name="item2.8" localSheetId="1">'[5]COMPOSIÇÃO CUSTO'!#REF!</definedName>
    <definedName name="item2.8">'[5]COMPOSIÇÃO CUSTO'!#REF!</definedName>
    <definedName name="item2.9" localSheetId="1">'[5]COMPOSIÇÃO CUSTO'!#REF!</definedName>
    <definedName name="item2.9">'[5]COMPOSIÇÃO CUSTO'!#REF!</definedName>
    <definedName name="item3.1" localSheetId="1">'[5]COMPOSIÇÃO CUSTO'!#REF!</definedName>
    <definedName name="item3.1">'[5]COMPOSIÇÃO CUSTO'!#REF!</definedName>
    <definedName name="item3.2" localSheetId="1">'[5]COMPOSIÇÃO CUSTO'!#REF!</definedName>
    <definedName name="item3.2">'[5]COMPOSIÇÃO CUSTO'!#REF!</definedName>
    <definedName name="item3.3" localSheetId="1">'[5]COMPOSIÇÃO CUSTO'!#REF!</definedName>
    <definedName name="item3.3">'[5]COMPOSIÇÃO CUSTO'!#REF!</definedName>
    <definedName name="item4.1" localSheetId="1">'[5]COMPOSIÇÃO CUSTO'!#REF!</definedName>
    <definedName name="item4.1">'[5]COMPOSIÇÃO CUSTO'!#REF!</definedName>
    <definedName name="item4.2" localSheetId="1">'[5]COMPOSIÇÃO CUSTO'!#REF!</definedName>
    <definedName name="item4.2">'[5]COMPOSIÇÃO CUSTO'!#REF!</definedName>
    <definedName name="item4.3" localSheetId="1">'[5]COMPOSIÇÃO CUSTO'!#REF!</definedName>
    <definedName name="item4.3">'[5]COMPOSIÇÃO CUSTO'!#REF!</definedName>
    <definedName name="item4.4" localSheetId="1">'[5]COMPOSIÇÃO CUSTO'!#REF!</definedName>
    <definedName name="item4.4">'[5]COMPOSIÇÃO CUSTO'!#REF!</definedName>
    <definedName name="item4.5" localSheetId="1">'[5]COMPOSIÇÃO CUSTO'!#REF!</definedName>
    <definedName name="item4.5">'[5]COMPOSIÇÃO CUSTO'!#REF!</definedName>
    <definedName name="item4.6" localSheetId="1">'[5]COMPOSIÇÃO CUSTO'!#REF!</definedName>
    <definedName name="item4.6">'[5]COMPOSIÇÃO CUSTO'!#REF!</definedName>
    <definedName name="item4.7" localSheetId="1">'[5]COMPOSIÇÃO CUSTO'!#REF!</definedName>
    <definedName name="item4.7">'[5]COMPOSIÇÃO CUSTO'!#REF!</definedName>
    <definedName name="item5.1" localSheetId="1">'[5]COMPOSIÇÃO CUSTO'!#REF!</definedName>
    <definedName name="item5.1">'[5]COMPOSIÇÃO CUSTO'!#REF!</definedName>
    <definedName name="item5.2" localSheetId="1">'[5]COMPOSIÇÃO CUSTO'!#REF!</definedName>
    <definedName name="item5.2">'[5]COMPOSIÇÃO CUSTO'!#REF!</definedName>
    <definedName name="item5.3" localSheetId="1">'[5]COMPOSIÇÃO CUSTO'!#REF!</definedName>
    <definedName name="item5.3">'[5]COMPOSIÇÃO CUSTO'!#REF!</definedName>
    <definedName name="item5.4" localSheetId="1">'[5]COMPOSIÇÃO CUSTO'!#REF!</definedName>
    <definedName name="item5.4">'[5]COMPOSIÇÃO CUSTO'!#REF!</definedName>
    <definedName name="item5.5" localSheetId="1">'[5]COMPOSIÇÃO CUSTO'!#REF!</definedName>
    <definedName name="item5.5">'[5]COMPOSIÇÃO CUSTO'!#REF!</definedName>
    <definedName name="item5.6" localSheetId="1">'[5]COMPOSIÇÃO CUSTO'!#REF!</definedName>
    <definedName name="item5.6">'[5]COMPOSIÇÃO CUSTO'!#REF!</definedName>
    <definedName name="item5.7" localSheetId="1">'[5]COMPOSIÇÃO CUSTO'!#REF!</definedName>
    <definedName name="item5.7">'[5]COMPOSIÇÃO CUSTO'!#REF!</definedName>
    <definedName name="item6.1" localSheetId="1">'[5]COMPOSIÇÃO CUSTO'!#REF!</definedName>
    <definedName name="item6.1">'[5]COMPOSIÇÃO CUSTO'!#REF!</definedName>
    <definedName name="item6.2" localSheetId="1">'[5]COMPOSIÇÃO CUSTO'!#REF!</definedName>
    <definedName name="item6.2">'[5]COMPOSIÇÃO CUSTO'!#REF!</definedName>
    <definedName name="item6.3" localSheetId="1">'[5]COMPOSIÇÃO CUSTO'!#REF!</definedName>
    <definedName name="item6.3">'[5]COMPOSIÇÃO CUSTO'!#REF!</definedName>
    <definedName name="item6.4" localSheetId="1">'[5]COMPOSIÇÃO CUSTO'!#REF!</definedName>
    <definedName name="item6.4">'[5]COMPOSIÇÃO CUSTO'!#REF!</definedName>
    <definedName name="item6.5" localSheetId="1">'[5]COMPOSIÇÃO CUSTO'!#REF!</definedName>
    <definedName name="item6.5">'[5]COMPOSIÇÃO CUSTO'!#REF!</definedName>
    <definedName name="item7.1" localSheetId="1">'[5]COMPOSIÇÃO CUSTO'!#REF!</definedName>
    <definedName name="item7.1">'[5]COMPOSIÇÃO CUSTO'!#REF!</definedName>
    <definedName name="item7.10" localSheetId="1">'[5]COMPOSIÇÃO CUSTO'!#REF!</definedName>
    <definedName name="item7.10">'[5]COMPOSIÇÃO CUSTO'!#REF!</definedName>
    <definedName name="item7.11" localSheetId="1">'[5]COMPOSIÇÃO CUSTO'!#REF!</definedName>
    <definedName name="item7.11">'[5]COMPOSIÇÃO CUSTO'!#REF!</definedName>
    <definedName name="item7.12" localSheetId="1">'[5]COMPOSIÇÃO CUSTO'!#REF!</definedName>
    <definedName name="item7.12">'[5]COMPOSIÇÃO CUSTO'!#REF!</definedName>
    <definedName name="item7.13" localSheetId="1">'[5]COMPOSIÇÃO CUSTO'!#REF!</definedName>
    <definedName name="item7.13">'[5]COMPOSIÇÃO CUSTO'!#REF!</definedName>
    <definedName name="item7.14" localSheetId="1">'[5]COMPOSIÇÃO CUSTO'!#REF!</definedName>
    <definedName name="item7.14">'[5]COMPOSIÇÃO CUSTO'!#REF!</definedName>
    <definedName name="item7.15" localSheetId="1">'[5]COMPOSIÇÃO CUSTO'!#REF!</definedName>
    <definedName name="item7.15">'[5]COMPOSIÇÃO CUSTO'!#REF!</definedName>
    <definedName name="item7.16" localSheetId="1">'[5]COMPOSIÇÃO CUSTO'!#REF!</definedName>
    <definedName name="item7.16">'[5]COMPOSIÇÃO CUSTO'!#REF!</definedName>
    <definedName name="item7.17" localSheetId="1">'[5]COMPOSIÇÃO CUSTO'!#REF!</definedName>
    <definedName name="item7.17">'[5]COMPOSIÇÃO CUSTO'!#REF!</definedName>
    <definedName name="item7.18" localSheetId="1">'[5]COMPOSIÇÃO CUSTO'!#REF!</definedName>
    <definedName name="item7.18">'[5]COMPOSIÇÃO CUSTO'!#REF!</definedName>
    <definedName name="item7.19" localSheetId="1">'[5]COMPOSIÇÃO CUSTO'!#REF!</definedName>
    <definedName name="item7.19">'[5]COMPOSIÇÃO CUSTO'!#REF!</definedName>
    <definedName name="item7.2" localSheetId="1">'[5]COMPOSIÇÃO CUSTO'!#REF!</definedName>
    <definedName name="item7.2">'[5]COMPOSIÇÃO CUSTO'!#REF!</definedName>
    <definedName name="item7.3" localSheetId="1">'[5]COMPOSIÇÃO CUSTO'!#REF!</definedName>
    <definedName name="item7.3">'[5]COMPOSIÇÃO CUSTO'!#REF!</definedName>
    <definedName name="item7.4" localSheetId="1">'[5]COMPOSIÇÃO CUSTO'!#REF!</definedName>
    <definedName name="item7.4">'[5]COMPOSIÇÃO CUSTO'!#REF!</definedName>
    <definedName name="item7.5" localSheetId="1">'[5]COMPOSIÇÃO CUSTO'!#REF!</definedName>
    <definedName name="item7.5">'[5]COMPOSIÇÃO CUSTO'!#REF!</definedName>
    <definedName name="item7.6" localSheetId="1">'[5]COMPOSIÇÃO CUSTO'!#REF!</definedName>
    <definedName name="item7.6">'[5]COMPOSIÇÃO CUSTO'!#REF!</definedName>
    <definedName name="item7.7" localSheetId="1">'[5]COMPOSIÇÃO CUSTO'!#REF!</definedName>
    <definedName name="item7.7">'[5]COMPOSIÇÃO CUSTO'!#REF!</definedName>
    <definedName name="item7.8" localSheetId="1">'[5]COMPOSIÇÃO CUSTO'!#REF!</definedName>
    <definedName name="item7.8">'[5]COMPOSIÇÃO CUSTO'!#REF!</definedName>
    <definedName name="item7.9" localSheetId="1">'[5]COMPOSIÇÃO CUSTO'!#REF!</definedName>
    <definedName name="item7.9">'[5]COMPOSIÇÃO CUSTO'!#REF!</definedName>
    <definedName name="item8.1" localSheetId="1">'[5]COMPOSIÇÃO CUSTO'!#REF!</definedName>
    <definedName name="item8.1">'[5]COMPOSIÇÃO CUSTO'!#REF!</definedName>
    <definedName name="item8.2" localSheetId="1">'[5]COMPOSIÇÃO CUSTO'!#REF!</definedName>
    <definedName name="item8.2">'[5]COMPOSIÇÃO CUSTO'!#REF!</definedName>
    <definedName name="item8.3" localSheetId="1">'[5]COMPOSIÇÃO CUSTO'!#REF!</definedName>
    <definedName name="item8.3">'[5]COMPOSIÇÃO CUSTO'!#REF!</definedName>
    <definedName name="item8.4" localSheetId="1">'[5]COMPOSIÇÃO CUSTO'!#REF!</definedName>
    <definedName name="item8.4">'[5]COMPOSIÇÃO CUSTO'!#REF!</definedName>
    <definedName name="item8.5" localSheetId="1">'[5]COMPOSIÇÃO CUSTO'!#REF!</definedName>
    <definedName name="item8.5">'[5]COMPOSIÇÃO CUSTO'!#REF!</definedName>
    <definedName name="item8.6" localSheetId="1">'[5]COMPOSIÇÃO CUSTO'!#REF!</definedName>
    <definedName name="item8.6">'[5]COMPOSIÇÃO CUSTO'!#REF!</definedName>
    <definedName name="item9.1" localSheetId="1">'[5]COMPOSIÇÃO CUSTO'!#REF!</definedName>
    <definedName name="item9.1">'[5]COMPOSIÇÃO CUSTO'!#REF!</definedName>
    <definedName name="item9.2" localSheetId="1">'[5]COMPOSIÇÃO CUSTO'!#REF!</definedName>
    <definedName name="item9.2">'[5]COMPOSIÇÃO CUSTO'!#REF!</definedName>
    <definedName name="item9.3" localSheetId="1">'[5]COMPOSIÇÃO CUSTO'!#REF!</definedName>
    <definedName name="item9.3">'[5]COMPOSIÇÃO CUSTO'!#REF!</definedName>
    <definedName name="item9.4" localSheetId="1">'[5]COMPOSIÇÃO CUSTO'!#REF!</definedName>
    <definedName name="item9.4">'[5]COMPOSIÇÃO CUSTO'!#REF!</definedName>
    <definedName name="item9.5" localSheetId="1">'[5]COMPOSIÇÃO CUSTO'!#REF!</definedName>
    <definedName name="item9.5">'[5]COMPOSIÇÃO CUSTO'!#REF!</definedName>
    <definedName name="item9.6" localSheetId="1">'[5]COMPOSIÇÃO CUSTO'!#REF!</definedName>
    <definedName name="item9.6">'[5]COMPOSIÇÃO CUSTO'!#REF!</definedName>
    <definedName name="item9.7" localSheetId="1">'[5]COMPOSIÇÃO CUSTO'!#REF!</definedName>
    <definedName name="item9.7">'[5]COMPOSIÇÃO CUSTO'!#REF!</definedName>
    <definedName name="item9.8" localSheetId="1">'[5]COMPOSIÇÃO CUSTO'!#REF!</definedName>
    <definedName name="item9.8">'[5]COMPOSIÇÃO CUSTO'!#REF!</definedName>
    <definedName name="item9.9" localSheetId="1">'[5]COMPOSIÇÃO CUSTO'!#REF!</definedName>
    <definedName name="item9.9">'[5]COMPOSIÇÃO CUSTO'!#REF!</definedName>
    <definedName name="itm10.2" localSheetId="1">'[5]COMPOSIÇÃO CUSTO'!#REF!</definedName>
    <definedName name="itm10.2">'[5]COMPOSIÇÃO CUSTO'!#REF!</definedName>
    <definedName name="Jd">#REF!</definedName>
    <definedName name="JJ" localSheetId="1">[3]CUBACAO!#REF!</definedName>
    <definedName name="JJ">[3]CUBACAO!#REF!</definedName>
    <definedName name="JJJ" localSheetId="1">[3]CUBACAO!#REF!</definedName>
    <definedName name="JJJ">[3]CUBACAO!#REF!</definedName>
    <definedName name="Jm">#REF!</definedName>
    <definedName name="KKK" localSheetId="1">[3]CUBACAO!#REF!</definedName>
    <definedName name="KKK">[3]CUBACAO!#REF!</definedName>
    <definedName name="LEO">#REF!</definedName>
    <definedName name="LL" localSheetId="1">[3]CUBACAO!#REF!</definedName>
    <definedName name="LL">[3]CUBACAO!#REF!</definedName>
    <definedName name="LLL" localSheetId="1">[3]CUBACAO!#REF!</definedName>
    <definedName name="LLL">[3]CUBACAO!#REF!</definedName>
    <definedName name="Lucro">#REF!</definedName>
    <definedName name="m">#REF!</definedName>
    <definedName name="MM" localSheetId="1">[3]CUBACAO!#REF!</definedName>
    <definedName name="MM">[3]CUBACAO!#REF!</definedName>
    <definedName name="MMM" localSheetId="1">[3]CUBACAO!#REF!</definedName>
    <definedName name="MMM">[3]CUBACAO!#REF!</definedName>
    <definedName name="n">#REF!</definedName>
    <definedName name="NN" localSheetId="1">[3]CUBACAO!#REF!</definedName>
    <definedName name="NN">[3]CUBACAO!#REF!</definedName>
    <definedName name="NNN" localSheetId="1">[3]CUBACAO!#REF!</definedName>
    <definedName name="NNN">[3]CUBACAO!#REF!</definedName>
    <definedName name="OAO">#REF!</definedName>
    <definedName name="OO" localSheetId="1">[3]CUBACAO!#REF!</definedName>
    <definedName name="OO">[3]CUBACAO!#REF!</definedName>
    <definedName name="OOO" localSheetId="1">[3]CUBACAO!#REF!</definedName>
    <definedName name="OOO">[3]CUBACAO!#REF!</definedName>
    <definedName name="Plan_ajustada" localSheetId="1">[6]Composição!#REF!</definedName>
    <definedName name="Plan_ajustada">[6]Composição!#REF!</definedName>
    <definedName name="PP" localSheetId="1">[3]CUBACAO!#REF!</definedName>
    <definedName name="PP">[3]CUBACAO!#REF!</definedName>
    <definedName name="QQ" localSheetId="1">[3]CUBACAO!#REF!</definedName>
    <definedName name="QQ">[3]CUBACAO!#REF!</definedName>
    <definedName name="RR" localSheetId="1">[3]CUBACAO!#REF!</definedName>
    <definedName name="RR">[3]CUBACAO!#REF!</definedName>
    <definedName name="SS" localSheetId="1">[3]CUBACAO!#REF!</definedName>
    <definedName name="SS">[3]CUBACAO!#REF!</definedName>
    <definedName name="T">#REF!</definedName>
    <definedName name="_xlnm.Print_Titles" localSheetId="2">'MEMORIA DE CALCULO'!$2:$8</definedName>
    <definedName name="_xlnm.Print_Titles" localSheetId="3">ORÇAMENTO!$2:$8</definedName>
    <definedName name="TT" localSheetId="1">[3]CUBACAO!#REF!</definedName>
    <definedName name="TT">[3]CUBACAO!#REF!</definedName>
    <definedName name="UU" localSheetId="1">[3]CUBACAO!#REF!</definedName>
    <definedName name="UU">[3]CUBACAO!#REF!</definedName>
    <definedName name="VV" localSheetId="1">[3]CUBACAO!#REF!</definedName>
    <definedName name="VV">[3]CUBACAO!#REF!</definedName>
    <definedName name="WW" localSheetId="1">[3]CUBACAO!#REF!</definedName>
    <definedName name="WW">[3]CUBACAO!#REF!</definedName>
    <definedName name="XX" localSheetId="1">[3]CUBACAO!#REF!</definedName>
    <definedName name="XX">[3]CUBACAO!#REF!</definedName>
    <definedName name="YY" localSheetId="1">[3]CUBACAO!#REF!</definedName>
    <definedName name="YY">[3]CUBACAO!#REF!</definedName>
    <definedName name="ZZ" localSheetId="1">[3]CUBACAO!#REF!</definedName>
    <definedName name="ZZ">[3]CUBACAO!#REF!</definedName>
  </definedNames>
  <calcPr calcId="152511"/>
</workbook>
</file>

<file path=xl/calcChain.xml><?xml version="1.0" encoding="utf-8"?>
<calcChain xmlns="http://schemas.openxmlformats.org/spreadsheetml/2006/main">
  <c r="L24" i="1" l="1"/>
  <c r="L25" i="1"/>
  <c r="L26" i="1"/>
  <c r="L27" i="1"/>
  <c r="L28" i="1"/>
  <c r="L23" i="1"/>
  <c r="D6" i="8" l="1"/>
  <c r="D5" i="8"/>
  <c r="D4" i="8"/>
  <c r="D3" i="8"/>
  <c r="D2" i="8"/>
  <c r="B6" i="8"/>
  <c r="B5" i="8"/>
  <c r="B4" i="8"/>
  <c r="B3" i="8"/>
  <c r="B2" i="8"/>
  <c r="I35" i="1"/>
  <c r="C4" i="7" l="1"/>
  <c r="P6" i="7"/>
  <c r="P4" i="7"/>
  <c r="P3" i="7"/>
  <c r="P2" i="7"/>
  <c r="M6" i="7"/>
  <c r="M5" i="7"/>
  <c r="M4" i="7"/>
  <c r="M2" i="7"/>
  <c r="C6" i="7"/>
  <c r="C5" i="7"/>
  <c r="C3" i="7"/>
  <c r="C2" i="7"/>
  <c r="B6" i="7"/>
  <c r="B5" i="7"/>
  <c r="B4" i="7"/>
  <c r="B3" i="7"/>
  <c r="B2" i="7"/>
  <c r="O12" i="7"/>
  <c r="M12" i="7"/>
  <c r="L12" i="7"/>
  <c r="G12" i="7"/>
  <c r="I12" i="7" s="1"/>
  <c r="N12" i="7" l="1"/>
  <c r="P12" i="7" s="1"/>
  <c r="Q12" i="7" s="1"/>
  <c r="R12" i="7" s="1"/>
  <c r="U12" i="7" s="1"/>
  <c r="V12" i="7" s="1"/>
  <c r="B16" i="5"/>
  <c r="F3" i="1" l="1"/>
  <c r="P6" i="6"/>
  <c r="P4" i="6"/>
  <c r="P3" i="6"/>
  <c r="P2" i="6"/>
  <c r="M6" i="6"/>
  <c r="M5" i="6"/>
  <c r="M4" i="6"/>
  <c r="M2" i="6"/>
  <c r="C6" i="6"/>
  <c r="C5" i="6"/>
  <c r="C4" i="6"/>
  <c r="C3" i="6"/>
  <c r="C2" i="6"/>
  <c r="B6" i="6"/>
  <c r="B5" i="6"/>
  <c r="B4" i="6"/>
  <c r="B3" i="6"/>
  <c r="B2" i="6"/>
  <c r="F6" i="2"/>
  <c r="D6" i="2"/>
  <c r="D5" i="2"/>
  <c r="D4" i="2"/>
  <c r="D2" i="2"/>
  <c r="C6" i="2"/>
  <c r="C5" i="2"/>
  <c r="C4" i="2"/>
  <c r="C3" i="2"/>
  <c r="C2" i="2"/>
  <c r="B6" i="2"/>
  <c r="B5" i="2"/>
  <c r="B4" i="2"/>
  <c r="B3" i="2"/>
  <c r="B2" i="2"/>
  <c r="H5" i="1" l="1"/>
  <c r="P5" i="7" s="1"/>
  <c r="M3" i="7"/>
  <c r="P5" i="6"/>
  <c r="M3" i="6"/>
  <c r="D3" i="2"/>
  <c r="C20" i="6" l="1"/>
  <c r="C12" i="6"/>
  <c r="G13" i="6"/>
  <c r="I13" i="6" s="1"/>
  <c r="L13" i="6"/>
  <c r="M13" i="6"/>
  <c r="O13" i="6"/>
  <c r="I22" i="6"/>
  <c r="H20" i="6"/>
  <c r="G20" i="6"/>
  <c r="K20" i="6" s="1"/>
  <c r="O12" i="6"/>
  <c r="M12" i="6"/>
  <c r="L12" i="6"/>
  <c r="G12" i="6"/>
  <c r="I12" i="6" s="1"/>
  <c r="B22" i="5"/>
  <c r="N13" i="6" l="1"/>
  <c r="P13" i="6" s="1"/>
  <c r="Q13" i="6" s="1"/>
  <c r="R13" i="6" s="1"/>
  <c r="U13" i="6" s="1"/>
  <c r="V13" i="6" s="1"/>
  <c r="N12" i="6"/>
  <c r="P12" i="6" s="1"/>
  <c r="Q12" i="6" s="1"/>
  <c r="R12" i="6" s="1"/>
  <c r="U12" i="6" s="1"/>
  <c r="V12" i="6" s="1"/>
  <c r="J20" i="6"/>
  <c r="L20" i="6" s="1"/>
  <c r="F20" i="6" l="1"/>
</calcChain>
</file>

<file path=xl/comments1.xml><?xml version="1.0" encoding="utf-8"?>
<comments xmlns="http://schemas.openxmlformats.org/spreadsheetml/2006/main">
  <authors>
    <author>win</author>
  </authors>
  <commentList>
    <comment ref="K8" authorId="0">
      <text>
        <r>
          <rPr>
            <b/>
            <sz val="8"/>
            <color indexed="81"/>
            <rFont val="Tahoma"/>
            <family val="2"/>
          </rPr>
          <t>Da tabela pág 81 capacidade de escoamento das ruas caso A</t>
        </r>
      </text>
    </comment>
    <comment ref="Q8" authorId="0">
      <text>
        <r>
          <rPr>
            <b/>
            <sz val="8"/>
            <color indexed="81"/>
            <rFont val="Tahoma"/>
            <family val="2"/>
          </rPr>
          <t>Fórmula de George Ribeiro
Tc=10+16L/[1,05x(100xIm)^0,04
L em Km
Im em m/m</t>
        </r>
      </text>
    </comment>
    <comment ref="R8" authorId="0">
      <text>
        <r>
          <rPr>
            <b/>
            <sz val="8"/>
            <color indexed="81"/>
            <rFont val="Tahoma"/>
            <family val="2"/>
          </rPr>
          <t xml:space="preserve">João Pessoa (Engº J. A. Souza)
i= 369,409xT^0,15/(t+5)^0,568
T = 10 anos adotado
t = tempo de duração da chuva, adotado tempo de concentração
</t>
        </r>
      </text>
    </comment>
    <comment ref="S8" authorId="0">
      <text>
        <r>
          <rPr>
            <b/>
            <sz val="8"/>
            <color indexed="81"/>
            <rFont val="Tahoma"/>
            <family val="2"/>
          </rPr>
          <t>Adotado C = 0,80 para pav. em paralelepipedo granitico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Método Racional:
Q = 166,67.C.i.A
C = coef. de escoamento
i = intensidade da chuva em mm/min
A = Área da bacia em ha</t>
        </r>
      </text>
    </comment>
    <comment ref="I16" authorId="0">
      <text>
        <r>
          <rPr>
            <b/>
            <sz val="8"/>
            <color indexed="81"/>
            <rFont val="Tahoma"/>
            <family val="2"/>
          </rPr>
          <t>Da tabela pág 189
escoamento a seção plena
n=0,013 (coef. de Manning)</t>
        </r>
      </text>
    </comment>
    <comment ref="J16" authorId="0">
      <text>
        <r>
          <rPr>
            <sz val="8"/>
            <color indexed="81"/>
            <rFont val="Tahoma"/>
            <family val="2"/>
          </rPr>
          <t xml:space="preserve">Da tabela pág 189
escoamento a seção plena e n=0,013 (coef. de Manning)
</t>
        </r>
      </text>
    </comment>
  </commentList>
</comments>
</file>

<file path=xl/comments2.xml><?xml version="1.0" encoding="utf-8"?>
<comments xmlns="http://schemas.openxmlformats.org/spreadsheetml/2006/main">
  <authors>
    <author>win</author>
  </authors>
  <commentList>
    <comment ref="K8" authorId="0">
      <text>
        <r>
          <rPr>
            <b/>
            <sz val="8"/>
            <color indexed="81"/>
            <rFont val="Tahoma"/>
            <family val="2"/>
          </rPr>
          <t>Da tabela pág 81 capacidade de escoamento das ruas caso A</t>
        </r>
      </text>
    </comment>
    <comment ref="Q8" authorId="0">
      <text>
        <r>
          <rPr>
            <b/>
            <sz val="8"/>
            <color indexed="81"/>
            <rFont val="Tahoma"/>
            <family val="2"/>
          </rPr>
          <t>Fórmula de George Ribeiro
Tc=10+16L/[1,05x(100xIm)^0,04
L em Km
Im em m/m</t>
        </r>
      </text>
    </comment>
    <comment ref="R8" authorId="0">
      <text>
        <r>
          <rPr>
            <b/>
            <sz val="8"/>
            <color indexed="81"/>
            <rFont val="Tahoma"/>
            <family val="2"/>
          </rPr>
          <t xml:space="preserve">João Pessoa (Engº J. A. Souza)
i= 369,409xT^0,15/(t+5)^0,568
T = 10 anos adotado
t = tempo de duração da chuva, adotado tempo de concentração
</t>
        </r>
      </text>
    </comment>
    <comment ref="S8" authorId="0">
      <text>
        <r>
          <rPr>
            <b/>
            <sz val="8"/>
            <color indexed="81"/>
            <rFont val="Tahoma"/>
            <family val="2"/>
          </rPr>
          <t>Adotado C = 0,80 para pav. em paralelepipedo granitico</t>
        </r>
      </text>
    </comment>
    <comment ref="U8" authorId="0">
      <text>
        <r>
          <rPr>
            <b/>
            <sz val="8"/>
            <color indexed="81"/>
            <rFont val="Tahoma"/>
            <family val="2"/>
          </rPr>
          <t>Método Racional:
Q = 166,67.C.i.A
C = coef. de escoamento
i = intensidade da chuva em mm/min
A = Área da bacia em ha</t>
        </r>
      </text>
    </comment>
  </commentList>
</comments>
</file>

<file path=xl/sharedStrings.xml><?xml version="1.0" encoding="utf-8"?>
<sst xmlns="http://schemas.openxmlformats.org/spreadsheetml/2006/main" count="475" uniqueCount="239">
  <si>
    <t>m</t>
  </si>
  <si>
    <t>Total sem BDI</t>
  </si>
  <si>
    <t>Total do BDI</t>
  </si>
  <si>
    <t>Total Geral</t>
  </si>
  <si>
    <t>ESTADO DA PARAÍBA</t>
  </si>
  <si>
    <t>COMPOSIÇÃO DO B.D.I. COM CPRB</t>
  </si>
  <si>
    <t>CÁLCULO DE BDI</t>
  </si>
  <si>
    <t>Construção de Edifícios</t>
  </si>
  <si>
    <t xml:space="preserve">Rodovias e Ferrovias - Infra Urbana, praças, calçadas, etc. </t>
  </si>
  <si>
    <t>Abastecimento de Água, Coleta de Esgoto</t>
  </si>
  <si>
    <t>Fornecimento de materiais e equipamentos</t>
  </si>
  <si>
    <t>Construção e Manutenção de Estações e Redes de Distribuição de Energia Elétrica</t>
  </si>
  <si>
    <t>Portuárias, Marítimas e Fluviais</t>
  </si>
  <si>
    <t>Item componente do BDI</t>
  </si>
  <si>
    <t>% Informado</t>
  </si>
  <si>
    <t>1ºQ</t>
  </si>
  <si>
    <t>Médio</t>
  </si>
  <si>
    <t>3º Q</t>
  </si>
  <si>
    <t>Administração Central ( AC )</t>
  </si>
  <si>
    <t>7.85</t>
  </si>
  <si>
    <t>Seguro (S) e Garantia (G)</t>
  </si>
  <si>
    <t>Risco (R)</t>
  </si>
  <si>
    <t>Despesas Financeiras (DF)</t>
  </si>
  <si>
    <t>Lucro (L)</t>
  </si>
  <si>
    <t>Impostos (I) - PIS, COFINS, ISSQN</t>
  </si>
  <si>
    <t>Conforme Legislação Específica</t>
  </si>
  <si>
    <t>Observações</t>
  </si>
  <si>
    <t>VALORES DE BDI POR TIPO DE OBRA</t>
  </si>
  <si>
    <t>1) Preencher apenas a coluna % Informado (Coluna B)</t>
  </si>
  <si>
    <t>Tipo de Obra</t>
  </si>
  <si>
    <t>3) O cálculo do BDI se baseia na fórmula abaixo utilizada pelo Acórdão 2622/13 do TCU, conforme CE GEPAD 354/2013 de 17/10/2013.</t>
  </si>
  <si>
    <t>Construção de Rodovias e Ferrovias - Infra Urbana, praças, etc.</t>
  </si>
  <si>
    <t>B.D.I  =</t>
  </si>
  <si>
    <t>Rede de Abastecimento de Água, Coleta de Esgotos</t>
  </si>
  <si>
    <t>Fórmula Utilizada:</t>
  </si>
  <si>
    <t>Estações e Redes de Distribuição de Energia Elétrica</t>
  </si>
  <si>
    <t>Obras Portuárias, Marítimas e Fluviais</t>
  </si>
  <si>
    <t>Fornecimento de Materiais e Equipamentos</t>
  </si>
  <si>
    <t>Observações sobre os % informados no cálculo do BDI, neste caso:</t>
  </si>
  <si>
    <t>OBRAS DE REDES DE ÁGUA E ESGOTO</t>
  </si>
  <si>
    <t>OS VALORES % INFORMADO ENQUADRAM-SE NOS LIMITES DO ACÓRDÃO 2622/2013-TCU-PLENÁRIO</t>
  </si>
  <si>
    <t>OS VALORES % INFORMADO DE AC,DF E L ESTÃO NOS VALORES MÁXIMOS DOS LIMITES DO ACÓRDÃO 2622/2013-TCU-PLENÁRIO</t>
  </si>
  <si>
    <t>OS VALORES % INFORMADO DE S+G E R FORAM CONSIDERADOS ZERADOS OU SEJA, ABAIXO DO MÍNIMO DOS LIMITES DO ACÓRDÃO 2622/2013-TCU-PLENÁRIO</t>
  </si>
  <si>
    <t>Nome da rua</t>
  </si>
  <si>
    <t>Trecho</t>
  </si>
  <si>
    <t>Cotas do Terreno</t>
  </si>
  <si>
    <t>Dif. de cotas</t>
  </si>
  <si>
    <t>Extensão do trecho
(L)</t>
  </si>
  <si>
    <t>Declividade
(I)</t>
  </si>
  <si>
    <t>Largura da rua
(L)</t>
  </si>
  <si>
    <t>Capacidade da rua
(Q)</t>
  </si>
  <si>
    <t>Cotas de distâncias máximas</t>
  </si>
  <si>
    <t>Decliv. Máxima
(Im)</t>
  </si>
  <si>
    <t>Tempo de Concent.
(Tc)</t>
  </si>
  <si>
    <t>Intens.
(i)</t>
  </si>
  <si>
    <t>Coef. de escoamento
(C)</t>
  </si>
  <si>
    <t>Área de contribuição
(A)</t>
  </si>
  <si>
    <t>Vazão no trecho
(Q)</t>
  </si>
  <si>
    <t>Vazão a captar
(Q)</t>
  </si>
  <si>
    <t>Montante</t>
  </si>
  <si>
    <t>Jusante</t>
  </si>
  <si>
    <t>montante</t>
  </si>
  <si>
    <t>Coluna</t>
  </si>
  <si>
    <t>und.</t>
  </si>
  <si>
    <t>m/m</t>
  </si>
  <si>
    <t>l/s</t>
  </si>
  <si>
    <t>min</t>
  </si>
  <si>
    <t>mm/h</t>
  </si>
  <si>
    <t>-</t>
  </si>
  <si>
    <t>ha</t>
  </si>
  <si>
    <t>Cálculo</t>
  </si>
  <si>
    <t>TABELA DE CÁLCULO HIDRÁULICO DE GALERIA PLUVIAL</t>
  </si>
  <si>
    <t>Extensão
(L)</t>
  </si>
  <si>
    <t>Vazão a escoar
(Q)</t>
  </si>
  <si>
    <t>Cotas do terreno</t>
  </si>
  <si>
    <t>Seção da Galeria</t>
  </si>
  <si>
    <t>Declividade da Galeria
(I)</t>
  </si>
  <si>
    <t>Cota da Soleira da Galeria</t>
  </si>
  <si>
    <t>unidade</t>
  </si>
  <si>
    <t>mm</t>
  </si>
  <si>
    <t>Boca de lobo ao Canal Existente</t>
  </si>
  <si>
    <t>Havendo divergências entre Planilha Orçamentária, Especificações e/ou Memorial Descritivo e demais Projetos Gráficos, prevalecerá a Planilha Orçamentária.</t>
  </si>
  <si>
    <t>PLANILHA ORÇAMENTARIA</t>
  </si>
  <si>
    <t xml:space="preserve">Obra:                    </t>
  </si>
  <si>
    <t>Município:</t>
  </si>
  <si>
    <t>Endereço:</t>
  </si>
  <si>
    <t>Fonte de dados:</t>
  </si>
  <si>
    <t>Encargos Socias Desonerados:</t>
  </si>
  <si>
    <t>MEMÓRIA DE CÁLCULO</t>
  </si>
  <si>
    <t>Horista: 87,29% Mensalista: 49,27%</t>
  </si>
  <si>
    <t>Valor da Obra:</t>
  </si>
  <si>
    <t>Nº Contrato:</t>
  </si>
  <si>
    <t>Valor de Repasse:</t>
  </si>
  <si>
    <t>Contrapartida:</t>
  </si>
  <si>
    <t>Distância Máxima</t>
  </si>
  <si>
    <t>VALOR TOTAL:</t>
  </si>
  <si>
    <t>E5+10,00 a E0</t>
  </si>
  <si>
    <t>E5+10,00 a E6+9,50</t>
  </si>
  <si>
    <t>2) Os Tributos normalmente aplicáveis são: PIS (O,65%), COFINS (3,00%),  ISS (2,00%) e CPRB (4,50 %)</t>
  </si>
  <si>
    <t xml:space="preserve"> SINAPI - 12/2019 - Paraíba</t>
  </si>
  <si>
    <t>DATA BASE (REFERÊNCIAS): SINAPI/PB - DEZEMBRO/2019 DESONERADO</t>
  </si>
  <si>
    <t>RECUPERAÇÃO DE ESTRADAS VICINAIS NO MUNICÍPIO DE SÃO JOSÉ DO SABUGI - PB</t>
  </si>
  <si>
    <t>SÃO JOSÉ DO SABUGI - PB</t>
  </si>
  <si>
    <t>1067805-47</t>
  </si>
  <si>
    <t>PREFEITURA MUNICIPAL DE SÃO JOSÉ DO SABUGI</t>
  </si>
  <si>
    <r>
      <t xml:space="preserve">Obra: </t>
    </r>
    <r>
      <rPr>
        <sz val="16"/>
        <rFont val="Calibri"/>
        <family val="2"/>
        <scheme val="minor"/>
      </rPr>
      <t>Recuperação de Estradas Vicinais</t>
    </r>
    <r>
      <rPr>
        <sz val="16"/>
        <rFont val="Calibri"/>
        <family val="2"/>
      </rPr>
      <t xml:space="preserve"> no Município de São José do Sabugi - PB</t>
    </r>
  </si>
  <si>
    <r>
      <t xml:space="preserve">Município: </t>
    </r>
    <r>
      <rPr>
        <sz val="16"/>
        <rFont val="Calibri"/>
        <family val="2"/>
        <scheme val="minor"/>
      </rPr>
      <t>São José do Sabugi</t>
    </r>
    <r>
      <rPr>
        <sz val="16"/>
        <rFont val="Calibri"/>
        <family val="2"/>
      </rPr>
      <t>/PB</t>
    </r>
  </si>
  <si>
    <r>
      <t xml:space="preserve">Contrato: </t>
    </r>
    <r>
      <rPr>
        <sz val="16"/>
        <rFont val="Calibri"/>
        <family val="2"/>
      </rPr>
      <t>1067805-47</t>
    </r>
  </si>
  <si>
    <t>BDI:  26,75%</t>
  </si>
  <si>
    <t>Nome da Estrada</t>
  </si>
  <si>
    <t>DRENAGEM PLUVIAL</t>
  </si>
  <si>
    <t xml:space="preserve">COMUNIDADE - RIACHO DA SERRA (EST.22+18,00 À EST.0)
</t>
  </si>
  <si>
    <t>E22+18,00 a E0</t>
  </si>
  <si>
    <t>DIVERSAS COMUNIDADES DO MUNICIPIO</t>
  </si>
  <si>
    <t>Item</t>
  </si>
  <si>
    <t>Código</t>
  </si>
  <si>
    <t>Banco</t>
  </si>
  <si>
    <t>Descrição</t>
  </si>
  <si>
    <t>Und</t>
  </si>
  <si>
    <t>Quant.</t>
  </si>
  <si>
    <t>Valor Unit</t>
  </si>
  <si>
    <t>Valor Unit com BDI</t>
  </si>
  <si>
    <t>Total</t>
  </si>
  <si>
    <t>Peso (%)</t>
  </si>
  <si>
    <t xml:space="preserve"> 1 </t>
  </si>
  <si>
    <t xml:space="preserve"> 1.1 </t>
  </si>
  <si>
    <t>SERVIÇOS PRELIMINARES</t>
  </si>
  <si>
    <t xml:space="preserve"> 1.1.1 </t>
  </si>
  <si>
    <t>SINAPI</t>
  </si>
  <si>
    <t>PLACA DE OBRA EM CHAPA DE ACO GALVANIZADO</t>
  </si>
  <si>
    <t>m²</t>
  </si>
  <si>
    <t xml:space="preserve"> 1.1.2 </t>
  </si>
  <si>
    <t>SERVICOS TOPOGRAFICOS PARA PAVIMENTACAO, INCLUSIVE NOTA DE SERVICOS, ACOMPANHAMENTO E GREIDE</t>
  </si>
  <si>
    <t xml:space="preserve"> 1.2 </t>
  </si>
  <si>
    <t>TERRAPLANAGEM</t>
  </si>
  <si>
    <t xml:space="preserve"> 1.2.1 </t>
  </si>
  <si>
    <t>REGULARIZAÇÃO DE SUPERFÍCIES COM MOTONIVELADORA. AF_11/2019</t>
  </si>
  <si>
    <t xml:space="preserve"> 1.3 </t>
  </si>
  <si>
    <t>PAVIMENTAÇÃO</t>
  </si>
  <si>
    <t xml:space="preserve"> 1.3.1 </t>
  </si>
  <si>
    <t>ASSENTAMENTO DE GUIA (MEIO-FIO) EM TRECHO RETO, CONFECCIONADA EM CONCRETO PRÉ-FABRICADO, DIMENSÕES 100X15X13X30 CM (COMPRIMENTO X BASE INFERIOR X BASE SUPERIOR X ALTURA), PARA VIAS URBANAS (USO VIÁRIO). AF_06/2016</t>
  </si>
  <si>
    <t>M</t>
  </si>
  <si>
    <t xml:space="preserve"> 1.3.2 </t>
  </si>
  <si>
    <t>Próprio</t>
  </si>
  <si>
    <t>REVESTIMENTO EM PARALELEPIPEDO INC.COLCHAO AREIA</t>
  </si>
  <si>
    <t xml:space="preserve"> 1.3.3 </t>
  </si>
  <si>
    <t>FORNECIMENTO E APLICAÇÃO DE MEIO FIO EM PEDRA GRANÍTICA</t>
  </si>
  <si>
    <t xml:space="preserve"> 1.3.4 </t>
  </si>
  <si>
    <t>LIMPEZA FINAL DE OBRA (PAVIMENTAÇÃO)</t>
  </si>
  <si>
    <t xml:space="preserve"> 1.4 </t>
  </si>
  <si>
    <t>SINALIZAÇÃO VIÁRIA</t>
  </si>
  <si>
    <t xml:space="preserve"> 1.4.1 </t>
  </si>
  <si>
    <t>CAIAÇÃO DE MEIO FIO</t>
  </si>
  <si>
    <t xml:space="preserve"> 2 </t>
  </si>
  <si>
    <t>OBRAS DE ARTE CORRENTE - PASSAGEM MOLHADA (COMUNIDADE BREJINHO)</t>
  </si>
  <si>
    <t xml:space="preserve"> 2.1 </t>
  </si>
  <si>
    <t>ESCAVAÇÃO MECANIZADA DE VALA COM PROFUNDIDADE ATÉ 1,5 M (MÉDIA ENTRE MONTANTE E JUSANTE/UMA COMPOSIÇÃO POR TRECHO) COM RETROESCAVADEIRA (CAPACIDADE DA CAÇAMBA DA RETRO: 0,26 M3 / POTÊNCIA: 88 HP), LARGURA MENOR QUE 0,8 M, EM SOLO DE 1A CATEGORIA, LOCAISCOM BAIXO NÍVEL DE INTERFERÊNCIA. AF_01/2015</t>
  </si>
  <si>
    <t>m³</t>
  </si>
  <si>
    <t xml:space="preserve"> 2.2 </t>
  </si>
  <si>
    <t>EMBASAMENTO C/PEDRA ARGAMASSADA UTILIZANDO ARG.CIM/AREIA 1:4</t>
  </si>
  <si>
    <t xml:space="preserve"> 2.3 </t>
  </si>
  <si>
    <t>ATERRO MANUAL DE VALAS COM SOLO ARGILO-ARENOSO E COMPACTAÇÃO MECANIZADA. AF_05/2016</t>
  </si>
  <si>
    <t xml:space="preserve"> 2.4 </t>
  </si>
  <si>
    <t>TRANSPORTE COM CAMINHÃO BASCULANTE DE 10 M3, EM VIA URBANA EM LEITO NATURAL (UNIDADE: TXKM). AF_04/2016</t>
  </si>
  <si>
    <t>TXKM</t>
  </si>
  <si>
    <t xml:space="preserve"> 2.5 </t>
  </si>
  <si>
    <t>CARGA, MANOBRAS E DESCARGA DE AREIA, BRITA, PEDRA DE MAO E SOLOS COM CAMINHAO BASCULANTE 6 M3 (DESCARGA LIVRE)</t>
  </si>
  <si>
    <t xml:space="preserve"> 2.6 </t>
  </si>
  <si>
    <t>TUBO DE CONCRETO PARA REDES COLETORAS DE ÁGUAS PLUVIAIS, DIÂMETRO DE 1000 MM, JUNTA RÍGIDA, INSTALADO EM LOCAL COM BAIXO NÍVEL DE INTERFERÊNCIAS - FORNECIMENTO E ASSENTAMENTO. AF_12/2015</t>
  </si>
  <si>
    <t xml:space="preserve"> 2.7 </t>
  </si>
  <si>
    <t>LASTRO DE CONCRETO MAGRO, APLICADO EM PISOS OU RADIERS, ESPESSURA DE 5 CM. AF_07/2016</t>
  </si>
  <si>
    <t xml:space="preserve"> 2.8 </t>
  </si>
  <si>
    <t>MONTAGEM E DESMONTAGEM DE FÔRMA DE PILARES RETANGULARES E ESTRUTURAS SIMILARES COM ÁREA MÉDIA DAS SEÇÕES MENOR OU IGUAL A 0,25 M², PÉ-DIREITO SIMPLES, EM CHAPA DE MADEIRA COMPENSADA PLASTIFICADA, 10 UTILIZAÇÕES. AF_12/2015</t>
  </si>
  <si>
    <t xml:space="preserve"> 2.9 </t>
  </si>
  <si>
    <t>ARMAÇÃO DE ESTRUTURAS DE CONCRETO ARMADO, EXCETO VIGAS, PILARES, LAJES E FUNDAÇÕES, UTILIZANDO AÇO CA-50 DE 6,3 MM - MONTAGEM. AF_12/2015</t>
  </si>
  <si>
    <t>KG</t>
  </si>
  <si>
    <t xml:space="preserve"> 2.10 </t>
  </si>
  <si>
    <t>CONCRETO FCK = 30MPA, TRAÇO 1:2,1:2,5 (CIMENTO/ AREIA MÉDIA/ BRITA 1)  - PREPARO MECÂNICO COM BETONEIRA 400 L. AF_07/2016</t>
  </si>
  <si>
    <t xml:space="preserve"> 2.11 </t>
  </si>
  <si>
    <t xml:space="preserve"> 92873 </t>
  </si>
  <si>
    <t>LANÇAMENTO COM USO DE BALDES, ADENSAMENTO E ACABAMENTO DE CONCRETO EM ESTRUTURAS. AF_12/2015</t>
  </si>
  <si>
    <t xml:space="preserve"> 2.12 </t>
  </si>
  <si>
    <t xml:space="preserve"> CPU-0032 </t>
  </si>
  <si>
    <t>Balizadores em concreto armado com tubo de PVC 100 mm, h=1,00 m, enchimento em concreto20MPa,  pintura esmalte sintético  com aplicação de película reflet. lentes inclusas, inclusive  assentamento na passagem molhada</t>
  </si>
  <si>
    <t>und</t>
  </si>
  <si>
    <t>74209/001</t>
  </si>
  <si>
    <t>DER/PB-02.702.00</t>
  </si>
  <si>
    <t>0491002(DER-PB)</t>
  </si>
  <si>
    <t>84523(GIDURJP)</t>
  </si>
  <si>
    <t>75390(GIDURJP)</t>
  </si>
  <si>
    <t>CPU-0032</t>
  </si>
  <si>
    <t xml:space="preserve">_______________________________________________________________
Engenheiro Responsável
</t>
  </si>
  <si>
    <t>PAVIMENTAÇÃO - COMUNIDADE RIACHO DA SERRA (EST.0 À EST.22+18,00)</t>
  </si>
  <si>
    <t>Memória de Cálculo</t>
  </si>
  <si>
    <t>A=(4,00*2,00)
A=(8,00)</t>
  </si>
  <si>
    <t>(Est.0 a Est.22+18,00)
A=(458,00*6,00)
A=(2748,00)</t>
  </si>
  <si>
    <t>(Comprimento x 2Lados)
C=(458,00*2,00)
C=(916,00)</t>
  </si>
  <si>
    <t>(cinturão de travamento)
C=(6,00+6,00)
C=(12,00)</t>
  </si>
  <si>
    <t>A=(916,00*0,25)
A=(229,00)</t>
  </si>
  <si>
    <t>(Para escavação da fundação das paredes laterias + Entrada e Saída da passagem molhada)                                                                                                                                         V=(((69,84*1,97)*2)+((21,08*0,40)*2)+((6,00*1,00*0,40)*2)))
V=(296,83)</t>
  </si>
  <si>
    <t>(Para embasamento das paredes laterais + Entrada e Saída da passagem molhada) (Observação: atentar para as diferentes seções que vai possuir as paredes laterais da passagem molhada)                                                                                                                     V=((((34,83*0,40)*2)+((6,00*1,00*0,40)*2)+((13,79*1,96)*2)+((40,93*2,29)*2)+((41,61*2,75)*2)))-(((0,91*0,62)*4)+((0,91*0,69)*3)))
V=(498,89)</t>
  </si>
  <si>
    <t>(Para aterro interno do caixão da passagem molhada)-(Desconto da alvenaria de pedra argamassada que ira fica na parte interna da passagem molhada)
V=(((200,57*5,20)-(((13,79*0,38)+(40,93*0,51)+(41,61*0,69))*2))
V=(933,31)</t>
  </si>
  <si>
    <t>Peso específico da areia (1,8t/m³)x933,31m³ =1679,96 t x3,00 distancia (km) =5039,88</t>
  </si>
  <si>
    <t>(Para carga, manobra e descarga do aterro interno do caixão da passagem molhada)-(Desconto da alvenaria de pedra argamassada que ira fica na parte interna da passagem molhada)
V=(((200,57*5,20)-(((13,79*0,38)+(40,93*0,51)+(41,61*0,69))*2))
V=(933,31)</t>
  </si>
  <si>
    <t>(Para tubos em concreto da drenagem da passagem molhada)
C=(6,20*7,00)
C=(43,40)</t>
  </si>
  <si>
    <t>(Para lastro de concreto magro da passagem molhada)
(Comprimento x Largura) (Est.0 à Est.6+5,00)
A=(125,00*6,00)
A=(750,00)</t>
  </si>
  <si>
    <t>Conforme quadro resumo
A=((125,00+125,00+6,00+6,00)*0,30)
A=(78,60)</t>
  </si>
  <si>
    <t>Conforme quadro resumo
KG=(3716,72)</t>
  </si>
  <si>
    <t>V=((125,00*6,00)*0,15)
V=(112,50)</t>
  </si>
  <si>
    <t>(Para os Balizadores de sinalização) (Quantidade x 2 lados)
(Observação: Espaçados a cada 1,00 metro e com Altura final de 1,00 metro)
Q=(125,00*2,00)  
Q=(250,00)</t>
  </si>
  <si>
    <t>Composições Analíticas com Preço Unitário</t>
  </si>
  <si>
    <t>Composições Principais</t>
  </si>
  <si>
    <t>Tipo</t>
  </si>
  <si>
    <t>Composição</t>
  </si>
  <si>
    <t>ASTU - ASSENTAMENTO DE TUBOS E PECAS</t>
  </si>
  <si>
    <t>Insumo</t>
  </si>
  <si>
    <t>Material</t>
  </si>
  <si>
    <t>MO sem LS =&gt;</t>
  </si>
  <si>
    <t>LS =&gt;</t>
  </si>
  <si>
    <t>MO com LS =&gt;</t>
  </si>
  <si>
    <t>Valor do BDI =&gt;</t>
  </si>
  <si>
    <t>Valor com BDI =&gt;</t>
  </si>
  <si>
    <t>Composição Auxiliar</t>
  </si>
  <si>
    <t xml:space="preserve"> 94964 </t>
  </si>
  <si>
    <t>CONCRETO FCK = 20MPA, TRAÇO 1:2,7:3 (CIMENTO/ AREIA MÉDIA/ BRITA 1)  - PREPARO MECÂNICO COM BETONEIRA 400 L. AF_07/2016</t>
  </si>
  <si>
    <t>FUES - FUNDAÇÕES E ESTRUTURAS</t>
  </si>
  <si>
    <t xml:space="preserve"> 87298 </t>
  </si>
  <si>
    <t>ARGAMASSA TRAÇO 1:3 (EM VOLUME DE CIMENTO E AREIA MÉDIA ÚMIDA) PARA CONTRAPISO, PREPARO MECÂNICO COM BETONEIRA 400 L. AF_08/2019</t>
  </si>
  <si>
    <t>SEDI - SERVIÇOS DIVERSOS</t>
  </si>
  <si>
    <t xml:space="preserve"> 92783 </t>
  </si>
  <si>
    <t>ARMAÇÃO DE LAJE DE UMA ESTRUTURA CONVENCIONAL DE CONCRETO ARMADO EM UMA EDIFICAÇÃO TÉRREA OU SOBRADO UTILIZANDO AÇO CA-60 DE 4,2 MM - MONTAGEM. AF_12/2015</t>
  </si>
  <si>
    <t xml:space="preserve"> 73924/001 </t>
  </si>
  <si>
    <t>PINTURA ESMALTE ALTO BRILHO, DUAS DEMAOS, SOBRE SUPERFICIE METALICA</t>
  </si>
  <si>
    <t>PINT - PINTURAS</t>
  </si>
  <si>
    <t xml:space="preserve"> 00009836 </t>
  </si>
  <si>
    <t>TUBO PVC  SERIE NORMAL, DN 100 MM, PARA ESGOTO  PREDIAL (NBR 5688)</t>
  </si>
  <si>
    <t xml:space="preserve"> 00034744 </t>
  </si>
  <si>
    <t>PELICULA REFLETIVA, GT 7 ANOS PARA SINALIZACAO VERTICAL</t>
  </si>
  <si>
    <t>_______________________________________________________________
Engenheiro Responsável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</si>
</sst>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3" formatCode="_-* #,##0.00_-;\-* #,##0.00_-;_-* &quot;-&quot;??_-;_-@_-"/>
    <numFmt numFmtId="164" formatCode="_-&quot;R$&quot;\ * #,##0.00_-;\-&quot;R$&quot;\ * #,##0.00_-;_-&quot;R$&quot;\ * &quot;-&quot;??_-;_-@_-"/>
    <numFmt numFmtId="165" formatCode="#,##0.00\ %"/>
    <numFmt numFmtId="166" formatCode="_(&quot;R$&quot;* #,##0.00_);_(&quot;R$&quot;* \(#,##0.00\);_(&quot;R$&quot;* &quot;-&quot;??_);_(@_)"/>
    <numFmt numFmtId="167" formatCode="_(* #,##0.00_);_(* \(#,##0.00\);_(* &quot;-&quot;??_);_(@_)"/>
    <numFmt numFmtId="168" formatCode="_(* #,##0.00_);_(* \(#,##0.00\);_(* \-??_);_(@_)"/>
    <numFmt numFmtId="169" formatCode="0.0000"/>
    <numFmt numFmtId="170" formatCode="_-* #,##0.0000_-;\-* #,##0.0000_-;_-* &quot;-&quot;??_-;_-@_-"/>
    <numFmt numFmtId="171" formatCode="_(* #,##0.000_);_(* \(#,##0.000\);_(* &quot;-&quot;???_);_(@_)"/>
    <numFmt numFmtId="172" formatCode="&quot;R$&quot;\ #,##0.00"/>
    <numFmt numFmtId="173" formatCode="#,##0.0000000"/>
  </numFmts>
  <fonts count="47" x14ac:knownFonts="1">
    <font>
      <sz val="11"/>
      <name val="Arial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1"/>
    </font>
    <font>
      <b/>
      <sz val="10"/>
      <color rgb="FF000000"/>
      <name val="Arial"/>
      <family val="1"/>
    </font>
    <font>
      <sz val="10"/>
      <color rgb="FF000000"/>
      <name val="Arial"/>
      <family val="1"/>
    </font>
    <font>
      <sz val="10"/>
      <color rgb="FF000000"/>
      <name val="Arial"/>
      <family val="1"/>
    </font>
    <font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b/>
      <sz val="10"/>
      <name val="Arial"/>
      <family val="1"/>
    </font>
    <font>
      <sz val="11"/>
      <name val="Arial"/>
      <family val="1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8"/>
      <name val="Calibri"/>
      <family val="2"/>
      <scheme val="minor"/>
    </font>
    <font>
      <b/>
      <sz val="20"/>
      <name val="Calibri"/>
      <family val="2"/>
      <scheme val="minor"/>
    </font>
    <font>
      <b/>
      <sz val="10"/>
      <name val="Calibri"/>
      <family val="2"/>
      <scheme val="minor"/>
    </font>
    <font>
      <b/>
      <sz val="16"/>
      <name val="Calibri"/>
      <family val="2"/>
      <scheme val="minor"/>
    </font>
    <font>
      <sz val="16"/>
      <name val="Calibri"/>
      <family val="2"/>
    </font>
    <font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u/>
      <sz val="11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2"/>
      <name val="Arial"/>
      <family val="1"/>
    </font>
    <font>
      <sz val="12"/>
      <name val="Arial"/>
      <family val="1"/>
    </font>
    <font>
      <b/>
      <sz val="12"/>
      <name val="Arial Narrow"/>
      <family val="2"/>
    </font>
    <font>
      <sz val="12"/>
      <name val="Arial Narrow"/>
      <family val="2"/>
    </font>
    <font>
      <b/>
      <sz val="11"/>
      <name val="Arial"/>
      <family val="2"/>
    </font>
    <font>
      <b/>
      <sz val="12"/>
      <color rgb="FFFF0000"/>
      <name val="Arial Narrow"/>
      <family val="2"/>
    </font>
    <font>
      <b/>
      <sz val="11"/>
      <name val="Arial Narrow"/>
      <family val="2"/>
    </font>
    <font>
      <b/>
      <sz val="10"/>
      <color rgb="FFFF0000"/>
      <name val="Arial"/>
      <family val="2"/>
    </font>
    <font>
      <b/>
      <sz val="11"/>
      <color rgb="FFFF0000"/>
      <name val="Arial"/>
      <family val="2"/>
    </font>
    <font>
      <b/>
      <sz val="10"/>
      <color rgb="FFFF0000"/>
      <name val="Arial"/>
      <family val="1"/>
    </font>
  </fonts>
  <fills count="27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8ECF6"/>
      </patternFill>
    </fill>
    <fill>
      <patternFill patternType="solid">
        <fgColor rgb="FFDFF0D8"/>
      </patternFill>
    </fill>
    <fill>
      <patternFill patternType="solid">
        <fgColor rgb="FFFFFFFF"/>
      </patternFill>
    </fill>
    <fill>
      <patternFill patternType="solid">
        <fgColor theme="0"/>
        <bgColor indexed="64"/>
      </patternFill>
    </fill>
    <fill>
      <patternFill patternType="solid">
        <fgColor indexed="42"/>
        <bgColor indexed="55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EFEFEF"/>
      </patternFill>
    </fill>
    <fill>
      <patternFill patternType="solid">
        <fgColor rgb="FFD6D6D6"/>
      </patternFill>
    </fill>
  </fills>
  <borders count="8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8"/>
      </left>
      <right/>
      <top style="hair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indexed="64"/>
      </top>
      <bottom style="thin">
        <color rgb="FFCCCCCC"/>
      </bottom>
      <diagonal/>
    </border>
    <border>
      <left style="thin">
        <color rgb="FFCCCCCC"/>
      </left>
      <right style="thin">
        <color indexed="64"/>
      </right>
      <top style="thin">
        <color indexed="64"/>
      </top>
      <bottom style="thin">
        <color rgb="FFCCCCCC"/>
      </bottom>
      <diagonal/>
    </border>
    <border>
      <left/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indexed="64"/>
      </bottom>
      <diagonal/>
    </border>
    <border>
      <left style="thin">
        <color rgb="FFCCCCCC"/>
      </left>
      <right style="thin">
        <color indexed="64"/>
      </right>
      <top style="thin">
        <color rgb="FFCCCCCC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1">
    <xf numFmtId="0" fontId="0" fillId="0" borderId="0"/>
    <xf numFmtId="164" fontId="13" fillId="0" borderId="0" applyFont="0" applyFill="0" applyBorder="0" applyAlignment="0" applyProtection="0"/>
    <xf numFmtId="0" fontId="15" fillId="0" borderId="0"/>
    <xf numFmtId="166" fontId="18" fillId="0" borderId="0" applyFont="0" applyFill="0" applyBorder="0" applyAlignment="0" applyProtection="0"/>
    <xf numFmtId="167" fontId="18" fillId="0" borderId="0" applyFont="0" applyFill="0" applyBorder="0" applyAlignment="0" applyProtection="0"/>
    <xf numFmtId="0" fontId="18" fillId="0" borderId="0"/>
    <xf numFmtId="168" fontId="18" fillId="0" borderId="0" applyFill="0" applyBorder="0" applyAlignment="0" applyProtection="0"/>
    <xf numFmtId="0" fontId="4" fillId="0" borderId="0"/>
    <xf numFmtId="167" fontId="4" fillId="0" borderId="0" applyFont="0" applyFill="0" applyBorder="0" applyAlignment="0" applyProtection="0"/>
    <xf numFmtId="0" fontId="2" fillId="0" borderId="0"/>
    <xf numFmtId="167" fontId="2" fillId="0" borderId="0" applyFont="0" applyFill="0" applyBorder="0" applyAlignment="0" applyProtection="0"/>
  </cellStyleXfs>
  <cellXfs count="405">
    <xf numFmtId="0" fontId="0" fillId="0" borderId="0" xfId="0"/>
    <xf numFmtId="0" fontId="11" fillId="2" borderId="0" xfId="0" applyFont="1" applyFill="1" applyAlignment="1">
      <alignment horizontal="center" vertical="top" wrapText="1"/>
    </xf>
    <xf numFmtId="0" fontId="6" fillId="5" borderId="1" xfId="0" applyFont="1" applyFill="1" applyBorder="1" applyAlignment="1">
      <alignment horizontal="left" vertical="top" wrapText="1"/>
    </xf>
    <xf numFmtId="0" fontId="6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right" vertical="top" wrapText="1"/>
    </xf>
    <xf numFmtId="0" fontId="7" fillId="6" borderId="1" xfId="0" applyFont="1" applyFill="1" applyBorder="1" applyAlignment="1">
      <alignment horizontal="center" vertical="top" wrapText="1"/>
    </xf>
    <xf numFmtId="0" fontId="7" fillId="6" borderId="1" xfId="0" applyFont="1" applyFill="1" applyBorder="1" applyAlignment="1">
      <alignment horizontal="right" vertical="top" wrapText="1"/>
    </xf>
    <xf numFmtId="4" fontId="7" fillId="6" borderId="1" xfId="0" applyNumberFormat="1" applyFont="1" applyFill="1" applyBorder="1" applyAlignment="1">
      <alignment horizontal="right" vertical="top" wrapText="1"/>
    </xf>
    <xf numFmtId="0" fontId="18" fillId="0" borderId="0" xfId="5"/>
    <xf numFmtId="0" fontId="19" fillId="8" borderId="3" xfId="5" applyFont="1" applyFill="1" applyBorder="1"/>
    <xf numFmtId="0" fontId="19" fillId="8" borderId="0" xfId="5" applyFont="1" applyFill="1" applyBorder="1" applyProtection="1"/>
    <xf numFmtId="0" fontId="19" fillId="8" borderId="0" xfId="5" applyFont="1" applyFill="1" applyBorder="1" applyProtection="1">
      <protection locked="0"/>
    </xf>
    <xf numFmtId="0" fontId="19" fillId="8" borderId="0" xfId="5" applyFont="1" applyFill="1" applyBorder="1"/>
    <xf numFmtId="0" fontId="19" fillId="8" borderId="4" xfId="5" applyFont="1" applyFill="1" applyBorder="1"/>
    <xf numFmtId="0" fontId="22" fillId="8" borderId="0" xfId="5" applyFont="1" applyFill="1" applyBorder="1" applyAlignment="1" applyProtection="1">
      <alignment horizontal="center"/>
      <protection locked="0"/>
    </xf>
    <xf numFmtId="0" fontId="25" fillId="8" borderId="0" xfId="2" applyFont="1" applyFill="1" applyBorder="1"/>
    <xf numFmtId="0" fontId="22" fillId="9" borderId="13" xfId="5" applyFont="1" applyFill="1" applyBorder="1" applyAlignment="1">
      <alignment vertical="center"/>
    </xf>
    <xf numFmtId="0" fontId="22" fillId="9" borderId="14" xfId="5" applyFont="1" applyFill="1" applyBorder="1" applyAlignment="1">
      <alignment horizontal="center"/>
    </xf>
    <xf numFmtId="0" fontId="22" fillId="9" borderId="15" xfId="5" applyFont="1" applyFill="1" applyBorder="1" applyAlignment="1">
      <alignment horizontal="center"/>
    </xf>
    <xf numFmtId="0" fontId="22" fillId="9" borderId="16" xfId="5" applyFont="1" applyFill="1" applyBorder="1" applyAlignment="1">
      <alignment horizontal="center"/>
    </xf>
    <xf numFmtId="0" fontId="22" fillId="9" borderId="17" xfId="5" applyFont="1" applyFill="1" applyBorder="1" applyAlignment="1">
      <alignment horizontal="center"/>
    </xf>
    <xf numFmtId="0" fontId="22" fillId="9" borderId="18" xfId="5" applyFont="1" applyFill="1" applyBorder="1" applyAlignment="1">
      <alignment horizontal="center"/>
    </xf>
    <xf numFmtId="0" fontId="19" fillId="10" borderId="19" xfId="5" applyFont="1" applyFill="1" applyBorder="1"/>
    <xf numFmtId="39" fontId="19" fillId="11" borderId="20" xfId="6" applyNumberFormat="1" applyFont="1" applyFill="1" applyBorder="1" applyAlignment="1" applyProtection="1">
      <alignment horizontal="center"/>
    </xf>
    <xf numFmtId="2" fontId="19" fillId="12" borderId="21" xfId="5" applyNumberFormat="1" applyFont="1" applyFill="1" applyBorder="1" applyAlignment="1">
      <alignment horizontal="center"/>
    </xf>
    <xf numFmtId="2" fontId="19" fillId="12" borderId="22" xfId="5" applyNumberFormat="1" applyFont="1" applyFill="1" applyBorder="1" applyAlignment="1">
      <alignment horizontal="center"/>
    </xf>
    <xf numFmtId="2" fontId="19" fillId="12" borderId="23" xfId="5" applyNumberFormat="1" applyFont="1" applyFill="1" applyBorder="1" applyAlignment="1">
      <alignment horizontal="center"/>
    </xf>
    <xf numFmtId="2" fontId="19" fillId="12" borderId="24" xfId="5" applyNumberFormat="1" applyFont="1" applyFill="1" applyBorder="1" applyAlignment="1">
      <alignment horizontal="center"/>
    </xf>
    <xf numFmtId="0" fontId="19" fillId="10" borderId="25" xfId="5" applyFont="1" applyFill="1" applyBorder="1"/>
    <xf numFmtId="39" fontId="19" fillId="11" borderId="26" xfId="6" applyNumberFormat="1" applyFont="1" applyFill="1" applyBorder="1" applyAlignment="1" applyProtection="1">
      <alignment horizontal="center"/>
    </xf>
    <xf numFmtId="2" fontId="19" fillId="12" borderId="27" xfId="5" applyNumberFormat="1" applyFont="1" applyFill="1" applyBorder="1" applyAlignment="1">
      <alignment horizontal="center"/>
    </xf>
    <xf numFmtId="2" fontId="19" fillId="12" borderId="4" xfId="5" applyNumberFormat="1" applyFont="1" applyFill="1" applyBorder="1" applyAlignment="1">
      <alignment horizontal="center"/>
    </xf>
    <xf numFmtId="2" fontId="19" fillId="12" borderId="28" xfId="5" applyNumberFormat="1" applyFont="1" applyFill="1" applyBorder="1" applyAlignment="1">
      <alignment horizontal="center"/>
    </xf>
    <xf numFmtId="2" fontId="19" fillId="12" borderId="29" xfId="5" applyNumberFormat="1" applyFont="1" applyFill="1" applyBorder="1" applyAlignment="1">
      <alignment horizontal="center"/>
    </xf>
    <xf numFmtId="2" fontId="19" fillId="12" borderId="16" xfId="5" applyNumberFormat="1" applyFont="1" applyFill="1" applyBorder="1" applyAlignment="1">
      <alignment horizontal="center"/>
    </xf>
    <xf numFmtId="2" fontId="19" fillId="12" borderId="30" xfId="5" applyNumberFormat="1" applyFont="1" applyFill="1" applyBorder="1" applyAlignment="1">
      <alignment horizontal="center"/>
    </xf>
    <xf numFmtId="2" fontId="19" fillId="12" borderId="31" xfId="5" applyNumberFormat="1" applyFont="1" applyFill="1" applyBorder="1" applyAlignment="1">
      <alignment horizontal="center"/>
    </xf>
    <xf numFmtId="2" fontId="19" fillId="12" borderId="17" xfId="5" applyNumberFormat="1" applyFont="1" applyFill="1" applyBorder="1" applyAlignment="1">
      <alignment horizontal="center"/>
    </xf>
    <xf numFmtId="2" fontId="19" fillId="12" borderId="32" xfId="5" applyNumberFormat="1" applyFont="1" applyFill="1" applyBorder="1" applyAlignment="1">
      <alignment horizontal="center"/>
    </xf>
    <xf numFmtId="2" fontId="19" fillId="12" borderId="18" xfId="5" applyNumberFormat="1" applyFont="1" applyFill="1" applyBorder="1" applyAlignment="1">
      <alignment horizontal="center"/>
    </xf>
    <xf numFmtId="0" fontId="19" fillId="10" borderId="33" xfId="5" applyFont="1" applyFill="1" applyBorder="1"/>
    <xf numFmtId="39" fontId="19" fillId="11" borderId="34" xfId="6" applyNumberFormat="1" applyFont="1" applyFill="1" applyBorder="1" applyAlignment="1" applyProtection="1">
      <alignment horizontal="center"/>
    </xf>
    <xf numFmtId="0" fontId="19" fillId="0" borderId="3" xfId="5" applyFont="1" applyBorder="1"/>
    <xf numFmtId="0" fontId="19" fillId="0" borderId="0" xfId="5" applyFont="1" applyBorder="1"/>
    <xf numFmtId="2" fontId="19" fillId="0" borderId="0" xfId="5" applyNumberFormat="1" applyFont="1" applyBorder="1"/>
    <xf numFmtId="0" fontId="19" fillId="0" borderId="4" xfId="5" applyFont="1" applyBorder="1"/>
    <xf numFmtId="0" fontId="22" fillId="0" borderId="36" xfId="5" applyFont="1" applyBorder="1" applyAlignment="1">
      <alignment horizontal="center"/>
    </xf>
    <xf numFmtId="0" fontId="22" fillId="0" borderId="37" xfId="5" applyFont="1" applyBorder="1" applyAlignment="1">
      <alignment horizontal="center"/>
    </xf>
    <xf numFmtId="0" fontId="22" fillId="0" borderId="38" xfId="5" applyFont="1" applyBorder="1" applyAlignment="1">
      <alignment horizontal="center"/>
    </xf>
    <xf numFmtId="168" fontId="19" fillId="13" borderId="42" xfId="6" applyFont="1" applyFill="1" applyBorder="1" applyAlignment="1">
      <alignment horizontal="center"/>
    </xf>
    <xf numFmtId="168" fontId="19" fillId="13" borderId="46" xfId="6" applyFont="1" applyFill="1" applyBorder="1" applyAlignment="1">
      <alignment horizontal="center"/>
    </xf>
    <xf numFmtId="0" fontId="23" fillId="0" borderId="3" xfId="5" applyFont="1" applyBorder="1" applyAlignment="1">
      <alignment horizontal="right"/>
    </xf>
    <xf numFmtId="10" fontId="23" fillId="0" borderId="0" xfId="6" applyNumberFormat="1" applyFont="1" applyFill="1" applyBorder="1" applyAlignment="1" applyProtection="1"/>
    <xf numFmtId="168" fontId="23" fillId="0" borderId="0" xfId="6" applyFont="1" applyFill="1" applyBorder="1" applyAlignment="1" applyProtection="1"/>
    <xf numFmtId="0" fontId="19" fillId="0" borderId="50" xfId="5" applyFont="1" applyBorder="1"/>
    <xf numFmtId="0" fontId="19" fillId="0" borderId="51" xfId="5" applyFont="1" applyBorder="1"/>
    <xf numFmtId="0" fontId="19" fillId="0" borderId="52" xfId="5" applyFont="1" applyBorder="1"/>
    <xf numFmtId="0" fontId="19" fillId="0" borderId="53" xfId="5" applyFont="1" applyBorder="1"/>
    <xf numFmtId="168" fontId="19" fillId="13" borderId="57" xfId="6" applyFont="1" applyFill="1" applyBorder="1" applyAlignment="1">
      <alignment horizontal="center"/>
    </xf>
    <xf numFmtId="0" fontId="19" fillId="0" borderId="58" xfId="5" applyFont="1" applyBorder="1"/>
    <xf numFmtId="0" fontId="19" fillId="0" borderId="59" xfId="5" applyFont="1" applyBorder="1"/>
    <xf numFmtId="0" fontId="19" fillId="0" borderId="60" xfId="5" applyFont="1" applyBorder="1"/>
    <xf numFmtId="0" fontId="27" fillId="0" borderId="0" xfId="5" applyFont="1" applyFill="1" applyBorder="1"/>
    <xf numFmtId="0" fontId="27" fillId="0" borderId="4" xfId="5" applyFont="1" applyFill="1" applyBorder="1"/>
    <xf numFmtId="0" fontId="22" fillId="14" borderId="61" xfId="5" applyFont="1" applyFill="1" applyBorder="1"/>
    <xf numFmtId="0" fontId="19" fillId="14" borderId="62" xfId="5" applyFont="1" applyFill="1" applyBorder="1"/>
    <xf numFmtId="0" fontId="28" fillId="0" borderId="3" xfId="5" applyFont="1" applyBorder="1"/>
    <xf numFmtId="0" fontId="22" fillId="0" borderId="3" xfId="5" applyFont="1" applyBorder="1"/>
    <xf numFmtId="0" fontId="20" fillId="0" borderId="0" xfId="5" applyFont="1" applyFill="1" applyBorder="1"/>
    <xf numFmtId="0" fontId="22" fillId="0" borderId="61" xfId="5" applyFont="1" applyBorder="1"/>
    <xf numFmtId="0" fontId="19" fillId="0" borderId="62" xfId="5" applyFont="1" applyBorder="1"/>
    <xf numFmtId="0" fontId="27" fillId="0" borderId="62" xfId="5" applyFont="1" applyFill="1" applyBorder="1"/>
    <xf numFmtId="0" fontId="27" fillId="0" borderId="63" xfId="5" applyFont="1" applyFill="1" applyBorder="1"/>
    <xf numFmtId="0" fontId="19" fillId="0" borderId="0" xfId="5" applyFont="1"/>
    <xf numFmtId="0" fontId="29" fillId="0" borderId="64" xfId="7" applyFont="1" applyBorder="1"/>
    <xf numFmtId="0" fontId="30" fillId="0" borderId="51" xfId="7" applyFont="1" applyBorder="1"/>
    <xf numFmtId="0" fontId="4" fillId="0" borderId="51" xfId="7" applyBorder="1"/>
    <xf numFmtId="0" fontId="4" fillId="0" borderId="52" xfId="7" applyBorder="1"/>
    <xf numFmtId="0" fontId="4" fillId="0" borderId="0" xfId="7"/>
    <xf numFmtId="0" fontId="4" fillId="0" borderId="0" xfId="7" applyBorder="1"/>
    <xf numFmtId="0" fontId="4" fillId="0" borderId="53" xfId="7" applyBorder="1"/>
    <xf numFmtId="0" fontId="4" fillId="0" borderId="66" xfId="7" applyBorder="1"/>
    <xf numFmtId="0" fontId="27" fillId="15" borderId="2" xfId="7" applyFont="1" applyFill="1" applyBorder="1" applyAlignment="1">
      <alignment wrapText="1"/>
    </xf>
    <xf numFmtId="0" fontId="27" fillId="15" borderId="2" xfId="7" applyFont="1" applyFill="1" applyBorder="1"/>
    <xf numFmtId="0" fontId="32" fillId="16" borderId="2" xfId="7" applyFont="1" applyFill="1" applyBorder="1" applyAlignment="1">
      <alignment wrapText="1"/>
    </xf>
    <xf numFmtId="0" fontId="27" fillId="17" borderId="2" xfId="7" applyFont="1" applyFill="1" applyBorder="1" applyAlignment="1">
      <alignment wrapText="1"/>
    </xf>
    <xf numFmtId="0" fontId="27" fillId="16" borderId="2" xfId="7" applyFont="1" applyFill="1" applyBorder="1" applyAlignment="1">
      <alignment wrapText="1"/>
    </xf>
    <xf numFmtId="0" fontId="4" fillId="0" borderId="67" xfId="7" applyBorder="1"/>
    <xf numFmtId="0" fontId="33" fillId="0" borderId="2" xfId="7" applyFont="1" applyBorder="1"/>
    <xf numFmtId="0" fontId="14" fillId="18" borderId="2" xfId="7" applyFont="1" applyFill="1" applyBorder="1"/>
    <xf numFmtId="0" fontId="4" fillId="0" borderId="2" xfId="7" applyBorder="1" applyAlignment="1">
      <alignment horizontal="center"/>
    </xf>
    <xf numFmtId="0" fontId="4" fillId="19" borderId="2" xfId="7" applyFill="1" applyBorder="1" applyAlignment="1">
      <alignment horizontal="center"/>
    </xf>
    <xf numFmtId="0" fontId="17" fillId="19" borderId="2" xfId="7" applyFont="1" applyFill="1" applyBorder="1" applyAlignment="1">
      <alignment horizontal="center"/>
    </xf>
    <xf numFmtId="167" fontId="4" fillId="0" borderId="2" xfId="8" applyFont="1" applyFill="1" applyBorder="1"/>
    <xf numFmtId="2" fontId="4" fillId="0" borderId="2" xfId="7" applyNumberFormat="1" applyFill="1" applyBorder="1"/>
    <xf numFmtId="169" fontId="4" fillId="0" borderId="2" xfId="7" applyNumberFormat="1" applyFill="1" applyBorder="1"/>
    <xf numFmtId="0" fontId="14" fillId="0" borderId="2" xfId="7" applyFont="1" applyFill="1" applyBorder="1"/>
    <xf numFmtId="0" fontId="4" fillId="0" borderId="2" xfId="7" applyFill="1" applyBorder="1"/>
    <xf numFmtId="2" fontId="34" fillId="0" borderId="2" xfId="7" applyNumberFormat="1" applyFont="1" applyFill="1" applyBorder="1"/>
    <xf numFmtId="0" fontId="14" fillId="18" borderId="68" xfId="7" applyFont="1" applyFill="1" applyBorder="1"/>
    <xf numFmtId="0" fontId="14" fillId="0" borderId="59" xfId="7" applyFont="1" applyFill="1" applyBorder="1" applyAlignment="1">
      <alignment wrapText="1"/>
    </xf>
    <xf numFmtId="0" fontId="4" fillId="0" borderId="59" xfId="7" applyFill="1" applyBorder="1"/>
    <xf numFmtId="167" fontId="4" fillId="0" borderId="59" xfId="8" applyFont="1" applyFill="1" applyBorder="1"/>
    <xf numFmtId="2" fontId="4" fillId="0" borderId="59" xfId="7" applyNumberFormat="1" applyFill="1" applyBorder="1"/>
    <xf numFmtId="169" fontId="4" fillId="0" borderId="59" xfId="7" applyNumberFormat="1" applyFill="1" applyBorder="1"/>
    <xf numFmtId="0" fontId="14" fillId="0" borderId="59" xfId="7" applyFont="1" applyFill="1" applyBorder="1"/>
    <xf numFmtId="167" fontId="4" fillId="0" borderId="60" xfId="8" applyFont="1" applyFill="1" applyBorder="1"/>
    <xf numFmtId="167" fontId="4" fillId="0" borderId="0" xfId="8" applyFont="1" applyFill="1" applyBorder="1"/>
    <xf numFmtId="0" fontId="4" fillId="0" borderId="0" xfId="7" applyFill="1" applyBorder="1"/>
    <xf numFmtId="2" fontId="4" fillId="0" borderId="0" xfId="7" applyNumberFormat="1" applyFill="1" applyBorder="1"/>
    <xf numFmtId="0" fontId="34" fillId="0" borderId="0" xfId="7" applyFont="1" applyFill="1" applyBorder="1"/>
    <xf numFmtId="0" fontId="4" fillId="0" borderId="53" xfId="7" applyFill="1" applyBorder="1"/>
    <xf numFmtId="0" fontId="31" fillId="0" borderId="68" xfId="7" applyFont="1" applyBorder="1"/>
    <xf numFmtId="0" fontId="4" fillId="0" borderId="59" xfId="7" applyBorder="1"/>
    <xf numFmtId="0" fontId="4" fillId="0" borderId="60" xfId="7" applyBorder="1"/>
    <xf numFmtId="2" fontId="4" fillId="0" borderId="0" xfId="7" applyNumberFormat="1" applyBorder="1"/>
    <xf numFmtId="0" fontId="27" fillId="15" borderId="49" xfId="7" applyFont="1" applyFill="1" applyBorder="1" applyAlignment="1">
      <alignment wrapText="1"/>
    </xf>
    <xf numFmtId="43" fontId="4" fillId="0" borderId="0" xfId="7" applyNumberFormat="1" applyBorder="1"/>
    <xf numFmtId="0" fontId="27" fillId="8" borderId="2" xfId="7" applyFont="1" applyFill="1" applyBorder="1"/>
    <xf numFmtId="0" fontId="14" fillId="0" borderId="2" xfId="7" applyFont="1" applyBorder="1" applyAlignment="1">
      <alignment vertical="center"/>
    </xf>
    <xf numFmtId="0" fontId="4" fillId="0" borderId="2" xfId="7" applyBorder="1" applyAlignment="1">
      <alignment vertical="center" wrapText="1"/>
    </xf>
    <xf numFmtId="2" fontId="4" fillId="0" borderId="2" xfId="7" applyNumberFormat="1" applyBorder="1" applyAlignment="1"/>
    <xf numFmtId="0" fontId="4" fillId="0" borderId="2" xfId="7" applyBorder="1"/>
    <xf numFmtId="167" fontId="4" fillId="0" borderId="2" xfId="7" applyNumberFormat="1" applyBorder="1"/>
    <xf numFmtId="170" fontId="4" fillId="0" borderId="2" xfId="7" applyNumberFormat="1" applyBorder="1"/>
    <xf numFmtId="2" fontId="4" fillId="0" borderId="2" xfId="7" applyNumberFormat="1" applyBorder="1"/>
    <xf numFmtId="43" fontId="4" fillId="0" borderId="59" xfId="7" applyNumberFormat="1" applyBorder="1"/>
    <xf numFmtId="169" fontId="4" fillId="0" borderId="59" xfId="7" applyNumberFormat="1" applyBorder="1"/>
    <xf numFmtId="43" fontId="4" fillId="0" borderId="0" xfId="7" applyNumberFormat="1"/>
    <xf numFmtId="170" fontId="4" fillId="0" borderId="0" xfId="7" applyNumberFormat="1"/>
    <xf numFmtId="2" fontId="4" fillId="0" borderId="0" xfId="7" applyNumberFormat="1"/>
    <xf numFmtId="171" fontId="4" fillId="0" borderId="0" xfId="7" applyNumberFormat="1"/>
    <xf numFmtId="0" fontId="7" fillId="6" borderId="69" xfId="0" applyFont="1" applyFill="1" applyBorder="1" applyAlignment="1">
      <alignment horizontal="left" vertical="top" wrapText="1"/>
    </xf>
    <xf numFmtId="4" fontId="7" fillId="6" borderId="70" xfId="0" applyNumberFormat="1" applyFont="1" applyFill="1" applyBorder="1" applyAlignment="1">
      <alignment horizontal="right" vertical="top" wrapText="1"/>
    </xf>
    <xf numFmtId="0" fontId="5" fillId="7" borderId="71" xfId="0" applyFont="1" applyFill="1" applyBorder="1" applyAlignment="1">
      <alignment horizontal="left" vertical="top" wrapText="1"/>
    </xf>
    <xf numFmtId="0" fontId="5" fillId="7" borderId="72" xfId="0" applyFont="1" applyFill="1" applyBorder="1" applyAlignment="1">
      <alignment horizontal="left" vertical="top" wrapText="1"/>
    </xf>
    <xf numFmtId="0" fontId="5" fillId="7" borderId="72" xfId="0" applyFont="1" applyFill="1" applyBorder="1" applyAlignment="1">
      <alignment horizontal="center" vertical="top" wrapText="1"/>
    </xf>
    <xf numFmtId="0" fontId="5" fillId="7" borderId="72" xfId="0" applyFont="1" applyFill="1" applyBorder="1" applyAlignment="1">
      <alignment horizontal="right" vertical="top" wrapText="1"/>
    </xf>
    <xf numFmtId="0" fontId="5" fillId="7" borderId="73" xfId="0" applyFont="1" applyFill="1" applyBorder="1" applyAlignment="1">
      <alignment horizontal="left" vertical="top" wrapText="1"/>
    </xf>
    <xf numFmtId="0" fontId="6" fillId="5" borderId="69" xfId="0" applyFont="1" applyFill="1" applyBorder="1" applyAlignment="1">
      <alignment horizontal="left" vertical="top" wrapText="1"/>
    </xf>
    <xf numFmtId="0" fontId="6" fillId="5" borderId="70" xfId="0" applyFont="1" applyFill="1" applyBorder="1" applyAlignment="1">
      <alignment horizontal="left" vertical="top" wrapText="1"/>
    </xf>
    <xf numFmtId="0" fontId="7" fillId="6" borderId="70" xfId="0" applyFont="1" applyFill="1" applyBorder="1" applyAlignment="1">
      <alignment horizontal="left" vertical="top" wrapText="1"/>
    </xf>
    <xf numFmtId="165" fontId="8" fillId="0" borderId="0" xfId="0" applyNumberFormat="1" applyFont="1" applyFill="1" applyBorder="1" applyAlignment="1">
      <alignment horizontal="right" vertical="top" wrapText="1"/>
    </xf>
    <xf numFmtId="0" fontId="12" fillId="3" borderId="0" xfId="0" applyFont="1" applyFill="1" applyAlignment="1">
      <alignment vertical="top" wrapText="1"/>
    </xf>
    <xf numFmtId="0" fontId="0" fillId="0" borderId="0" xfId="0" applyAlignment="1"/>
    <xf numFmtId="0" fontId="38" fillId="0" borderId="0" xfId="0" applyFont="1" applyAlignment="1"/>
    <xf numFmtId="0" fontId="39" fillId="22" borderId="2" xfId="0" applyFont="1" applyFill="1" applyBorder="1" applyAlignment="1">
      <alignment vertical="center"/>
    </xf>
    <xf numFmtId="0" fontId="39" fillId="0" borderId="2" xfId="0" applyFont="1" applyBorder="1" applyAlignment="1">
      <alignment vertical="center"/>
    </xf>
    <xf numFmtId="0" fontId="41" fillId="22" borderId="2" xfId="0" applyFont="1" applyFill="1" applyBorder="1" applyAlignment="1">
      <alignment vertical="center" wrapText="1"/>
    </xf>
    <xf numFmtId="164" fontId="40" fillId="22" borderId="2" xfId="1" applyFont="1" applyFill="1" applyBorder="1" applyAlignment="1">
      <alignment vertical="center" wrapText="1"/>
    </xf>
    <xf numFmtId="0" fontId="40" fillId="0" borderId="2" xfId="0" applyFont="1" applyBorder="1" applyAlignment="1">
      <alignment vertical="center"/>
    </xf>
    <xf numFmtId="164" fontId="40" fillId="22" borderId="2" xfId="1" applyFont="1" applyFill="1" applyBorder="1" applyAlignment="1">
      <alignment vertical="center"/>
    </xf>
    <xf numFmtId="0" fontId="40" fillId="0" borderId="2" xfId="0" applyFont="1" applyBorder="1" applyAlignment="1">
      <alignment vertical="center" wrapText="1"/>
    </xf>
    <xf numFmtId="0" fontId="41" fillId="22" borderId="2" xfId="0" applyFont="1" applyFill="1" applyBorder="1" applyAlignment="1">
      <alignment horizontal="center" vertical="center" wrapText="1"/>
    </xf>
    <xf numFmtId="4" fontId="0" fillId="0" borderId="0" xfId="0" applyNumberFormat="1"/>
    <xf numFmtId="0" fontId="6" fillId="20" borderId="69" xfId="0" applyFont="1" applyFill="1" applyBorder="1" applyAlignment="1">
      <alignment horizontal="left" vertical="top" wrapText="1"/>
    </xf>
    <xf numFmtId="0" fontId="6" fillId="20" borderId="1" xfId="0" applyFont="1" applyFill="1" applyBorder="1" applyAlignment="1">
      <alignment horizontal="left" vertical="top" wrapText="1"/>
    </xf>
    <xf numFmtId="0" fontId="6" fillId="20" borderId="1" xfId="0" applyFont="1" applyFill="1" applyBorder="1" applyAlignment="1">
      <alignment horizontal="center" vertical="top" wrapText="1"/>
    </xf>
    <xf numFmtId="0" fontId="6" fillId="20" borderId="1" xfId="0" applyFont="1" applyFill="1" applyBorder="1" applyAlignment="1">
      <alignment horizontal="right" vertical="top" wrapText="1"/>
    </xf>
    <xf numFmtId="0" fontId="6" fillId="20" borderId="70" xfId="0" applyFont="1" applyFill="1" applyBorder="1" applyAlignment="1">
      <alignment horizontal="left" vertical="top" wrapText="1"/>
    </xf>
    <xf numFmtId="167" fontId="4" fillId="0" borderId="2" xfId="8" applyFont="1" applyFill="1" applyBorder="1" applyAlignment="1">
      <alignment wrapText="1"/>
    </xf>
    <xf numFmtId="0" fontId="14" fillId="23" borderId="2" xfId="7" applyFont="1" applyFill="1" applyBorder="1"/>
    <xf numFmtId="165" fontId="6" fillId="5" borderId="74" xfId="0" applyNumberFormat="1" applyFont="1" applyFill="1" applyBorder="1" applyAlignment="1">
      <alignment horizontal="right" vertical="top" wrapText="1"/>
    </xf>
    <xf numFmtId="165" fontId="7" fillId="6" borderId="74" xfId="0" applyNumberFormat="1" applyFont="1" applyFill="1" applyBorder="1" applyAlignment="1">
      <alignment horizontal="right" vertical="top" wrapText="1"/>
    </xf>
    <xf numFmtId="4" fontId="6" fillId="5" borderId="70" xfId="0" applyNumberFormat="1" applyFont="1" applyFill="1" applyBorder="1" applyAlignment="1">
      <alignment horizontal="right" vertical="top" wrapText="1"/>
    </xf>
    <xf numFmtId="0" fontId="3" fillId="0" borderId="2" xfId="7" applyFont="1" applyFill="1" applyBorder="1"/>
    <xf numFmtId="0" fontId="3" fillId="0" borderId="2" xfId="7" applyFont="1" applyFill="1" applyBorder="1" applyAlignment="1">
      <alignment wrapText="1"/>
    </xf>
    <xf numFmtId="0" fontId="0" fillId="0" borderId="0" xfId="0"/>
    <xf numFmtId="0" fontId="7" fillId="6" borderId="1" xfId="0" applyFont="1" applyFill="1" applyBorder="1" applyAlignment="1">
      <alignment horizontal="left" vertical="top" wrapText="1"/>
    </xf>
    <xf numFmtId="172" fontId="0" fillId="0" borderId="0" xfId="0" applyNumberFormat="1"/>
    <xf numFmtId="4" fontId="6" fillId="20" borderId="70" xfId="0" applyNumberFormat="1" applyFont="1" applyFill="1" applyBorder="1" applyAlignment="1">
      <alignment horizontal="right" vertical="top" wrapText="1"/>
    </xf>
    <xf numFmtId="2" fontId="7" fillId="6" borderId="1" xfId="0" applyNumberFormat="1" applyFont="1" applyFill="1" applyBorder="1" applyAlignment="1">
      <alignment horizontal="right" vertical="top" wrapText="1"/>
    </xf>
    <xf numFmtId="2" fontId="6" fillId="5" borderId="1" xfId="0" applyNumberFormat="1" applyFont="1" applyFill="1" applyBorder="1" applyAlignment="1">
      <alignment horizontal="right" vertical="top" wrapText="1"/>
    </xf>
    <xf numFmtId="2" fontId="6" fillId="20" borderId="1" xfId="0" applyNumberFormat="1" applyFont="1" applyFill="1" applyBorder="1" applyAlignment="1">
      <alignment horizontal="right" vertical="top" wrapText="1"/>
    </xf>
    <xf numFmtId="2" fontId="7" fillId="6" borderId="1" xfId="0" applyNumberFormat="1" applyFont="1" applyFill="1" applyBorder="1" applyAlignment="1">
      <alignment horizontal="center" vertical="top" wrapText="1"/>
    </xf>
    <xf numFmtId="2" fontId="6" fillId="5" borderId="1" xfId="0" applyNumberFormat="1" applyFont="1" applyFill="1" applyBorder="1" applyAlignment="1">
      <alignment horizontal="center" vertical="top" wrapText="1"/>
    </xf>
    <xf numFmtId="2" fontId="6" fillId="20" borderId="1" xfId="0" applyNumberFormat="1" applyFont="1" applyFill="1" applyBorder="1" applyAlignment="1">
      <alignment horizontal="center" vertical="top" wrapText="1"/>
    </xf>
    <xf numFmtId="0" fontId="0" fillId="0" borderId="0" xfId="0"/>
    <xf numFmtId="0" fontId="5" fillId="7" borderId="74" xfId="0" applyFont="1" applyFill="1" applyBorder="1" applyAlignment="1">
      <alignment horizontal="right" vertical="top" wrapText="1"/>
    </xf>
    <xf numFmtId="0" fontId="5" fillId="7" borderId="73" xfId="0" applyFont="1" applyFill="1" applyBorder="1" applyAlignment="1">
      <alignment horizontal="right" vertical="top" wrapText="1"/>
    </xf>
    <xf numFmtId="0" fontId="7" fillId="6" borderId="76" xfId="0" applyFont="1" applyFill="1" applyBorder="1" applyAlignment="1">
      <alignment horizontal="left" vertical="top" wrapText="1"/>
    </xf>
    <xf numFmtId="0" fontId="7" fillId="6" borderId="77" xfId="0" applyFont="1" applyFill="1" applyBorder="1" applyAlignment="1">
      <alignment horizontal="right" vertical="top" wrapText="1"/>
    </xf>
    <xf numFmtId="0" fontId="7" fillId="6" borderId="77" xfId="0" applyFont="1" applyFill="1" applyBorder="1" applyAlignment="1">
      <alignment horizontal="left" vertical="top" wrapText="1"/>
    </xf>
    <xf numFmtId="0" fontId="7" fillId="6" borderId="77" xfId="0" applyFont="1" applyFill="1" applyBorder="1" applyAlignment="1">
      <alignment horizontal="center" vertical="top" wrapText="1"/>
    </xf>
    <xf numFmtId="4" fontId="7" fillId="6" borderId="77" xfId="0" applyNumberFormat="1" applyFont="1" applyFill="1" applyBorder="1" applyAlignment="1">
      <alignment horizontal="right" vertical="top" wrapText="1"/>
    </xf>
    <xf numFmtId="4" fontId="7" fillId="6" borderId="78" xfId="0" applyNumberFormat="1" applyFont="1" applyFill="1" applyBorder="1" applyAlignment="1">
      <alignment horizontal="right" vertical="top" wrapText="1"/>
    </xf>
    <xf numFmtId="0" fontId="7" fillId="6" borderId="78" xfId="0" applyFont="1" applyFill="1" applyBorder="1" applyAlignment="1">
      <alignment horizontal="left" vertical="top" wrapText="1"/>
    </xf>
    <xf numFmtId="2" fontId="7" fillId="6" borderId="77" xfId="0" applyNumberFormat="1" applyFont="1" applyFill="1" applyBorder="1" applyAlignment="1">
      <alignment horizontal="right" vertical="top" wrapText="1"/>
    </xf>
    <xf numFmtId="2" fontId="7" fillId="6" borderId="77" xfId="0" applyNumberFormat="1" applyFont="1" applyFill="1" applyBorder="1" applyAlignment="1">
      <alignment horizontal="center" vertical="top" wrapText="1"/>
    </xf>
    <xf numFmtId="0" fontId="29" fillId="0" borderId="64" xfId="9" applyFont="1" applyBorder="1"/>
    <xf numFmtId="0" fontId="30" fillId="0" borderId="51" xfId="9" applyFont="1" applyBorder="1"/>
    <xf numFmtId="0" fontId="2" fillId="0" borderId="51" xfId="9" applyBorder="1"/>
    <xf numFmtId="0" fontId="2" fillId="0" borderId="52" xfId="9" applyBorder="1"/>
    <xf numFmtId="0" fontId="2" fillId="0" borderId="0" xfId="9"/>
    <xf numFmtId="0" fontId="2" fillId="0" borderId="66" xfId="9" applyBorder="1"/>
    <xf numFmtId="0" fontId="27" fillId="15" borderId="2" xfId="9" applyFont="1" applyFill="1" applyBorder="1" applyAlignment="1">
      <alignment wrapText="1"/>
    </xf>
    <xf numFmtId="0" fontId="27" fillId="15" borderId="2" xfId="9" applyFont="1" applyFill="1" applyBorder="1"/>
    <xf numFmtId="0" fontId="32" fillId="16" borderId="2" xfId="9" applyFont="1" applyFill="1" applyBorder="1" applyAlignment="1">
      <alignment wrapText="1"/>
    </xf>
    <xf numFmtId="0" fontId="27" fillId="17" borderId="2" xfId="9" applyFont="1" applyFill="1" applyBorder="1" applyAlignment="1">
      <alignment wrapText="1"/>
    </xf>
    <xf numFmtId="0" fontId="27" fillId="16" borderId="2" xfId="9" applyFont="1" applyFill="1" applyBorder="1" applyAlignment="1">
      <alignment wrapText="1"/>
    </xf>
    <xf numFmtId="0" fontId="2" fillId="0" borderId="67" xfId="9" applyBorder="1"/>
    <xf numFmtId="0" fontId="33" fillId="0" borderId="2" xfId="9" applyFont="1" applyBorder="1"/>
    <xf numFmtId="0" fontId="14" fillId="23" borderId="2" xfId="9" applyFont="1" applyFill="1" applyBorder="1"/>
    <xf numFmtId="0" fontId="2" fillId="0" borderId="2" xfId="9" applyBorder="1" applyAlignment="1">
      <alignment horizontal="center"/>
    </xf>
    <xf numFmtId="0" fontId="2" fillId="19" borderId="2" xfId="9" applyFill="1" applyBorder="1" applyAlignment="1">
      <alignment horizontal="center"/>
    </xf>
    <xf numFmtId="0" fontId="17" fillId="19" borderId="2" xfId="9" applyFont="1" applyFill="1" applyBorder="1" applyAlignment="1">
      <alignment horizontal="center"/>
    </xf>
    <xf numFmtId="0" fontId="14" fillId="23" borderId="2" xfId="9" applyFont="1" applyFill="1" applyBorder="1" applyAlignment="1">
      <alignment horizontal="left" vertical="center"/>
    </xf>
    <xf numFmtId="0" fontId="14" fillId="18" borderId="68" xfId="9" applyFont="1" applyFill="1" applyBorder="1"/>
    <xf numFmtId="0" fontId="14" fillId="0" borderId="59" xfId="9" applyFont="1" applyFill="1" applyBorder="1" applyAlignment="1">
      <alignment wrapText="1"/>
    </xf>
    <xf numFmtId="0" fontId="2" fillId="0" borderId="59" xfId="9" applyFill="1" applyBorder="1"/>
    <xf numFmtId="167" fontId="2" fillId="0" borderId="59" xfId="10" applyFont="1" applyFill="1" applyBorder="1"/>
    <xf numFmtId="2" fontId="2" fillId="0" borderId="59" xfId="9" applyNumberFormat="1" applyFill="1" applyBorder="1"/>
    <xf numFmtId="169" fontId="2" fillId="0" borderId="59" xfId="9" applyNumberFormat="1" applyFill="1" applyBorder="1"/>
    <xf numFmtId="0" fontId="14" fillId="0" borderId="59" xfId="9" applyFont="1" applyFill="1" applyBorder="1"/>
    <xf numFmtId="167" fontId="2" fillId="0" borderId="60" xfId="10" applyFont="1" applyFill="1" applyBorder="1"/>
    <xf numFmtId="167" fontId="2" fillId="0" borderId="0" xfId="10" applyFont="1" applyFill="1" applyBorder="1"/>
    <xf numFmtId="0" fontId="2" fillId="0" borderId="0" xfId="9" applyFill="1" applyBorder="1"/>
    <xf numFmtId="2" fontId="2" fillId="0" borderId="0" xfId="9" applyNumberFormat="1" applyFill="1" applyBorder="1"/>
    <xf numFmtId="0" fontId="34" fillId="0" borderId="0" xfId="9" applyFont="1" applyFill="1" applyBorder="1"/>
    <xf numFmtId="0" fontId="2" fillId="0" borderId="53" xfId="9" applyFill="1" applyBorder="1"/>
    <xf numFmtId="43" fontId="2" fillId="0" borderId="0" xfId="9" applyNumberFormat="1"/>
    <xf numFmtId="2" fontId="2" fillId="0" borderId="0" xfId="9" applyNumberFormat="1"/>
    <xf numFmtId="171" fontId="2" fillId="0" borderId="0" xfId="9" applyNumberFormat="1"/>
    <xf numFmtId="167" fontId="2" fillId="0" borderId="2" xfId="10" applyFont="1" applyFill="1" applyBorder="1" applyAlignment="1">
      <alignment vertical="center" wrapText="1"/>
    </xf>
    <xf numFmtId="167" fontId="2" fillId="0" borderId="2" xfId="10" applyFont="1" applyFill="1" applyBorder="1" applyAlignment="1">
      <alignment vertical="center"/>
    </xf>
    <xf numFmtId="2" fontId="2" fillId="0" borderId="2" xfId="9" applyNumberFormat="1" applyFill="1" applyBorder="1" applyAlignment="1">
      <alignment vertical="center"/>
    </xf>
    <xf numFmtId="169" fontId="2" fillId="0" borderId="2" xfId="9" applyNumberFormat="1" applyFill="1" applyBorder="1" applyAlignment="1">
      <alignment vertical="center"/>
    </xf>
    <xf numFmtId="0" fontId="14" fillId="0" borderId="2" xfId="9" applyFont="1" applyFill="1" applyBorder="1" applyAlignment="1">
      <alignment vertical="center"/>
    </xf>
    <xf numFmtId="0" fontId="2" fillId="0" borderId="2" xfId="9" applyFill="1" applyBorder="1" applyAlignment="1">
      <alignment vertical="center"/>
    </xf>
    <xf numFmtId="2" fontId="34" fillId="0" borderId="2" xfId="9" applyNumberFormat="1" applyFont="1" applyFill="1" applyBorder="1" applyAlignment="1">
      <alignment vertical="center"/>
    </xf>
    <xf numFmtId="0" fontId="14" fillId="0" borderId="2" xfId="9" applyFont="1" applyFill="1" applyBorder="1" applyAlignment="1">
      <alignment horizontal="left" vertical="center" wrapText="1"/>
    </xf>
    <xf numFmtId="0" fontId="0" fillId="0" borderId="0" xfId="0"/>
    <xf numFmtId="0" fontId="1" fillId="0" borderId="2" xfId="9" applyFont="1" applyFill="1" applyBorder="1" applyAlignment="1">
      <alignment vertical="center"/>
    </xf>
    <xf numFmtId="173" fontId="7" fillId="6" borderId="1" xfId="0" applyNumberFormat="1" applyFont="1" applyFill="1" applyBorder="1" applyAlignment="1">
      <alignment horizontal="right" vertical="top" wrapText="1"/>
    </xf>
    <xf numFmtId="0" fontId="9" fillId="25" borderId="1" xfId="0" applyFont="1" applyFill="1" applyBorder="1" applyAlignment="1">
      <alignment horizontal="left" vertical="top" wrapText="1"/>
    </xf>
    <xf numFmtId="0" fontId="9" fillId="25" borderId="1" xfId="0" applyFont="1" applyFill="1" applyBorder="1" applyAlignment="1">
      <alignment horizontal="right" vertical="top" wrapText="1"/>
    </xf>
    <xf numFmtId="0" fontId="9" fillId="25" borderId="1" xfId="0" applyFont="1" applyFill="1" applyBorder="1" applyAlignment="1">
      <alignment horizontal="center" vertical="top" wrapText="1"/>
    </xf>
    <xf numFmtId="173" fontId="9" fillId="25" borderId="1" xfId="0" applyNumberFormat="1" applyFont="1" applyFill="1" applyBorder="1" applyAlignment="1">
      <alignment horizontal="right" vertical="top" wrapText="1"/>
    </xf>
    <xf numFmtId="4" fontId="9" fillId="25" borderId="1" xfId="0" applyNumberFormat="1" applyFont="1" applyFill="1" applyBorder="1" applyAlignment="1">
      <alignment horizontal="right" vertical="top" wrapText="1"/>
    </xf>
    <xf numFmtId="0" fontId="9" fillId="26" borderId="1" xfId="0" applyFont="1" applyFill="1" applyBorder="1" applyAlignment="1">
      <alignment horizontal="left" vertical="top" wrapText="1"/>
    </xf>
    <xf numFmtId="0" fontId="9" fillId="26" borderId="1" xfId="0" applyFont="1" applyFill="1" applyBorder="1" applyAlignment="1">
      <alignment horizontal="right" vertical="top" wrapText="1"/>
    </xf>
    <xf numFmtId="0" fontId="9" fillId="26" borderId="1" xfId="0" applyFont="1" applyFill="1" applyBorder="1" applyAlignment="1">
      <alignment horizontal="center" vertical="top" wrapText="1"/>
    </xf>
    <xf numFmtId="173" fontId="9" fillId="26" borderId="1" xfId="0" applyNumberFormat="1" applyFont="1" applyFill="1" applyBorder="1" applyAlignment="1">
      <alignment horizontal="right" vertical="top" wrapText="1"/>
    </xf>
    <xf numFmtId="4" fontId="9" fillId="26" borderId="1" xfId="0" applyNumberFormat="1" applyFont="1" applyFill="1" applyBorder="1" applyAlignment="1">
      <alignment horizontal="right" vertical="top" wrapText="1"/>
    </xf>
    <xf numFmtId="0" fontId="9" fillId="26" borderId="69" xfId="0" applyFont="1" applyFill="1" applyBorder="1" applyAlignment="1">
      <alignment horizontal="left" vertical="top" wrapText="1"/>
    </xf>
    <xf numFmtId="4" fontId="9" fillId="26" borderId="70" xfId="0" applyNumberFormat="1" applyFont="1" applyFill="1" applyBorder="1" applyAlignment="1">
      <alignment horizontal="right" vertical="top" wrapText="1"/>
    </xf>
    <xf numFmtId="0" fontId="9" fillId="25" borderId="69" xfId="0" applyFont="1" applyFill="1" applyBorder="1" applyAlignment="1">
      <alignment horizontal="left" vertical="top" wrapText="1"/>
    </xf>
    <xf numFmtId="4" fontId="9" fillId="25" borderId="70" xfId="0" applyNumberFormat="1" applyFont="1" applyFill="1" applyBorder="1" applyAlignment="1">
      <alignment horizontal="right" vertical="top" wrapText="1"/>
    </xf>
    <xf numFmtId="0" fontId="9" fillId="7" borderId="79" xfId="0" applyFont="1" applyFill="1" applyBorder="1" applyAlignment="1">
      <alignment horizontal="right" vertical="top" wrapText="1"/>
    </xf>
    <xf numFmtId="0" fontId="9" fillId="7" borderId="0" xfId="0" applyFont="1" applyFill="1" applyBorder="1" applyAlignment="1">
      <alignment horizontal="right" vertical="top" wrapText="1"/>
    </xf>
    <xf numFmtId="4" fontId="9" fillId="7" borderId="0" xfId="0" applyNumberFormat="1" applyFont="1" applyFill="1" applyBorder="1" applyAlignment="1">
      <alignment horizontal="right" vertical="top" wrapText="1"/>
    </xf>
    <xf numFmtId="4" fontId="9" fillId="7" borderId="53" xfId="0" applyNumberFormat="1" applyFont="1" applyFill="1" applyBorder="1" applyAlignment="1">
      <alignment horizontal="right" vertical="top" wrapText="1"/>
    </xf>
    <xf numFmtId="0" fontId="9" fillId="7" borderId="68" xfId="0" applyFont="1" applyFill="1" applyBorder="1" applyAlignment="1">
      <alignment horizontal="right" vertical="top" wrapText="1"/>
    </xf>
    <xf numFmtId="0" fontId="9" fillId="7" borderId="59" xfId="0" applyFont="1" applyFill="1" applyBorder="1" applyAlignment="1">
      <alignment horizontal="right" vertical="top" wrapText="1"/>
    </xf>
    <xf numFmtId="4" fontId="9" fillId="7" borderId="59" xfId="0" applyNumberFormat="1" applyFont="1" applyFill="1" applyBorder="1" applyAlignment="1">
      <alignment horizontal="right" vertical="top" wrapText="1"/>
    </xf>
    <xf numFmtId="4" fontId="9" fillId="7" borderId="60" xfId="0" applyNumberFormat="1" applyFont="1" applyFill="1" applyBorder="1" applyAlignment="1">
      <alignment horizontal="right" vertical="top" wrapText="1"/>
    </xf>
    <xf numFmtId="0" fontId="0" fillId="0" borderId="0" xfId="0"/>
    <xf numFmtId="164" fontId="39" fillId="0" borderId="2" xfId="1" applyFont="1" applyFill="1" applyBorder="1" applyAlignment="1">
      <alignment horizontal="center" vertical="center"/>
    </xf>
    <xf numFmtId="0" fontId="39" fillId="22" borderId="2" xfId="0" applyFont="1" applyFill="1" applyBorder="1" applyAlignment="1">
      <alignment horizontal="center" vertical="center"/>
    </xf>
    <xf numFmtId="0" fontId="39" fillId="22" borderId="65" xfId="0" applyFont="1" applyFill="1" applyBorder="1" applyAlignment="1">
      <alignment horizontal="center" vertical="center"/>
    </xf>
    <xf numFmtId="0" fontId="39" fillId="22" borderId="48" xfId="0" applyFont="1" applyFill="1" applyBorder="1" applyAlignment="1">
      <alignment horizontal="center" vertical="center"/>
    </xf>
    <xf numFmtId="0" fontId="39" fillId="22" borderId="49" xfId="0" applyFont="1" applyFill="1" applyBorder="1" applyAlignment="1">
      <alignment horizontal="center" vertical="center"/>
    </xf>
    <xf numFmtId="164" fontId="42" fillId="0" borderId="64" xfId="1" applyFont="1" applyFill="1" applyBorder="1" applyAlignment="1">
      <alignment horizontal="center" vertical="center"/>
    </xf>
    <xf numFmtId="164" fontId="42" fillId="0" borderId="51" xfId="1" applyFont="1" applyFill="1" applyBorder="1" applyAlignment="1">
      <alignment horizontal="center" vertical="center"/>
    </xf>
    <xf numFmtId="164" fontId="42" fillId="0" borderId="52" xfId="1" applyFont="1" applyFill="1" applyBorder="1" applyAlignment="1">
      <alignment horizontal="center" vertical="center"/>
    </xf>
    <xf numFmtId="164" fontId="42" fillId="0" borderId="2" xfId="1" applyFont="1" applyFill="1" applyBorder="1" applyAlignment="1">
      <alignment horizontal="center" vertical="center"/>
    </xf>
    <xf numFmtId="0" fontId="27" fillId="15" borderId="65" xfId="7" applyFont="1" applyFill="1" applyBorder="1" applyAlignment="1">
      <alignment horizontal="center" wrapText="1"/>
    </xf>
    <xf numFmtId="0" fontId="27" fillId="15" borderId="49" xfId="7" applyFont="1" applyFill="1" applyBorder="1" applyAlignment="1">
      <alignment horizontal="center" wrapText="1"/>
    </xf>
    <xf numFmtId="0" fontId="27" fillId="15" borderId="65" xfId="7" applyFont="1" applyFill="1" applyBorder="1" applyAlignment="1">
      <alignment horizontal="center"/>
    </xf>
    <xf numFmtId="0" fontId="27" fillId="15" borderId="49" xfId="7" applyFont="1" applyFill="1" applyBorder="1" applyAlignment="1">
      <alignment horizontal="center"/>
    </xf>
    <xf numFmtId="164" fontId="40" fillId="22" borderId="2" xfId="1" applyFont="1" applyFill="1" applyBorder="1" applyAlignment="1">
      <alignment horizontal="left" vertical="center"/>
    </xf>
    <xf numFmtId="0" fontId="40" fillId="0" borderId="65" xfId="0" applyFont="1" applyBorder="1" applyAlignment="1">
      <alignment horizontal="left" vertical="center"/>
    </xf>
    <xf numFmtId="0" fontId="40" fillId="0" borderId="48" xfId="0" applyFont="1" applyBorder="1" applyAlignment="1">
      <alignment horizontal="left" vertical="center"/>
    </xf>
    <xf numFmtId="0" fontId="40" fillId="0" borderId="49" xfId="0" applyFont="1" applyBorder="1" applyAlignment="1">
      <alignment horizontal="left" vertical="center"/>
    </xf>
    <xf numFmtId="164" fontId="40" fillId="22" borderId="65" xfId="1" applyFont="1" applyFill="1" applyBorder="1" applyAlignment="1">
      <alignment horizontal="left" vertical="center"/>
    </xf>
    <xf numFmtId="164" fontId="40" fillId="22" borderId="48" xfId="1" applyFont="1" applyFill="1" applyBorder="1" applyAlignment="1">
      <alignment horizontal="left" vertical="center"/>
    </xf>
    <xf numFmtId="164" fontId="40" fillId="22" borderId="49" xfId="1" applyFont="1" applyFill="1" applyBorder="1" applyAlignment="1">
      <alignment horizontal="left" vertical="center"/>
    </xf>
    <xf numFmtId="0" fontId="41" fillId="0" borderId="65" xfId="0" applyFont="1" applyFill="1" applyBorder="1" applyAlignment="1">
      <alignment horizontal="center" vertical="center" wrapText="1"/>
    </xf>
    <xf numFmtId="0" fontId="41" fillId="0" borderId="48" xfId="0" applyFont="1" applyFill="1" applyBorder="1" applyAlignment="1">
      <alignment horizontal="center" vertical="center" wrapText="1"/>
    </xf>
    <xf numFmtId="0" fontId="41" fillId="0" borderId="49" xfId="0" applyFont="1" applyFill="1" applyBorder="1" applyAlignment="1">
      <alignment horizontal="center" vertical="center" wrapText="1"/>
    </xf>
    <xf numFmtId="0" fontId="42" fillId="22" borderId="65" xfId="0" applyNumberFormat="1" applyFont="1" applyFill="1" applyBorder="1" applyAlignment="1">
      <alignment horizontal="center" vertical="center" wrapText="1"/>
    </xf>
    <xf numFmtId="0" fontId="42" fillId="22" borderId="48" xfId="0" applyNumberFormat="1" applyFont="1" applyFill="1" applyBorder="1" applyAlignment="1">
      <alignment horizontal="center" vertical="center" wrapText="1"/>
    </xf>
    <xf numFmtId="0" fontId="42" fillId="22" borderId="49" xfId="0" applyNumberFormat="1" applyFont="1" applyFill="1" applyBorder="1" applyAlignment="1">
      <alignment horizontal="center" vertical="center" wrapText="1"/>
    </xf>
    <xf numFmtId="0" fontId="43" fillId="22" borderId="65" xfId="0" applyFont="1" applyFill="1" applyBorder="1" applyAlignment="1">
      <alignment horizontal="center" vertical="center" wrapText="1"/>
    </xf>
    <xf numFmtId="0" fontId="43" fillId="22" borderId="48" xfId="0" applyFont="1" applyFill="1" applyBorder="1" applyAlignment="1">
      <alignment horizontal="center" vertical="center" wrapText="1"/>
    </xf>
    <xf numFmtId="0" fontId="43" fillId="22" borderId="49" xfId="0" applyFont="1" applyFill="1" applyBorder="1" applyAlignment="1">
      <alignment horizontal="center" vertical="center" wrapText="1"/>
    </xf>
    <xf numFmtId="0" fontId="39" fillId="0" borderId="2" xfId="0" applyFont="1" applyFill="1" applyBorder="1" applyAlignment="1">
      <alignment horizontal="center" vertical="center"/>
    </xf>
    <xf numFmtId="0" fontId="14" fillId="23" borderId="66" xfId="7" applyFont="1" applyFill="1" applyBorder="1" applyAlignment="1">
      <alignment horizontal="left" vertical="center"/>
    </xf>
    <xf numFmtId="0" fontId="14" fillId="23" borderId="75" xfId="7" applyFont="1" applyFill="1" applyBorder="1" applyAlignment="1">
      <alignment horizontal="left" vertical="center"/>
    </xf>
    <xf numFmtId="0" fontId="14" fillId="0" borderId="66" xfId="7" applyFont="1" applyFill="1" applyBorder="1" applyAlignment="1">
      <alignment horizontal="left" vertical="center" wrapText="1"/>
    </xf>
    <xf numFmtId="0" fontId="14" fillId="0" borderId="75" xfId="7" applyFont="1" applyFill="1" applyBorder="1" applyAlignment="1">
      <alignment horizontal="left" vertical="center" wrapText="1"/>
    </xf>
    <xf numFmtId="0" fontId="41" fillId="20" borderId="65" xfId="0" applyFont="1" applyFill="1" applyBorder="1" applyAlignment="1">
      <alignment horizontal="center" vertical="center" wrapText="1"/>
    </xf>
    <xf numFmtId="0" fontId="41" fillId="20" borderId="48" xfId="0" applyFont="1" applyFill="1" applyBorder="1" applyAlignment="1">
      <alignment horizontal="center" vertical="center" wrapText="1"/>
    </xf>
    <xf numFmtId="0" fontId="41" fillId="20" borderId="49" xfId="0" applyFont="1" applyFill="1" applyBorder="1" applyAlignment="1">
      <alignment horizontal="center" vertical="center" wrapText="1"/>
    </xf>
    <xf numFmtId="0" fontId="27" fillId="15" borderId="65" xfId="9" applyFont="1" applyFill="1" applyBorder="1" applyAlignment="1">
      <alignment horizontal="center"/>
    </xf>
    <xf numFmtId="0" fontId="27" fillId="15" borderId="49" xfId="9" applyFont="1" applyFill="1" applyBorder="1" applyAlignment="1">
      <alignment horizontal="center"/>
    </xf>
    <xf numFmtId="0" fontId="27" fillId="15" borderId="65" xfId="9" applyFont="1" applyFill="1" applyBorder="1" applyAlignment="1">
      <alignment horizontal="center" wrapText="1"/>
    </xf>
    <xf numFmtId="0" fontId="27" fillId="15" borderId="49" xfId="9" applyFont="1" applyFill="1" applyBorder="1" applyAlignment="1">
      <alignment horizontal="center" wrapText="1"/>
    </xf>
    <xf numFmtId="0" fontId="40" fillId="0" borderId="65" xfId="0" applyFont="1" applyBorder="1" applyAlignment="1">
      <alignment vertical="center"/>
    </xf>
    <xf numFmtId="0" fontId="40" fillId="0" borderId="48" xfId="0" applyFont="1" applyBorder="1" applyAlignment="1">
      <alignment vertical="center"/>
    </xf>
    <xf numFmtId="0" fontId="40" fillId="0" borderId="49" xfId="0" applyFont="1" applyBorder="1" applyAlignment="1">
      <alignment vertical="center"/>
    </xf>
    <xf numFmtId="164" fontId="42" fillId="0" borderId="64" xfId="1" applyFont="1" applyFill="1" applyBorder="1" applyAlignment="1">
      <alignment vertical="center"/>
    </xf>
    <xf numFmtId="164" fontId="42" fillId="0" borderId="51" xfId="1" applyFont="1" applyFill="1" applyBorder="1" applyAlignment="1">
      <alignment vertical="center"/>
    </xf>
    <xf numFmtId="164" fontId="42" fillId="0" borderId="52" xfId="1" applyFont="1" applyFill="1" applyBorder="1" applyAlignment="1">
      <alignment vertical="center"/>
    </xf>
    <xf numFmtId="164" fontId="40" fillId="22" borderId="65" xfId="1" applyFont="1" applyFill="1" applyBorder="1" applyAlignment="1">
      <alignment vertical="center"/>
    </xf>
    <xf numFmtId="164" fontId="40" fillId="22" borderId="48" xfId="1" applyFont="1" applyFill="1" applyBorder="1" applyAlignment="1">
      <alignment vertical="center"/>
    </xf>
    <xf numFmtId="164" fontId="40" fillId="22" borderId="49" xfId="1" applyFont="1" applyFill="1" applyBorder="1" applyAlignment="1">
      <alignment vertical="center"/>
    </xf>
    <xf numFmtId="164" fontId="40" fillId="22" borderId="2" xfId="1" applyFont="1" applyFill="1" applyBorder="1" applyAlignment="1">
      <alignment vertical="center"/>
    </xf>
    <xf numFmtId="164" fontId="42" fillId="0" borderId="2" xfId="1" applyFont="1" applyFill="1" applyBorder="1" applyAlignment="1">
      <alignment vertical="center"/>
    </xf>
    <xf numFmtId="0" fontId="0" fillId="0" borderId="0" xfId="0"/>
    <xf numFmtId="0" fontId="37" fillId="21" borderId="65" xfId="0" applyFont="1" applyFill="1" applyBorder="1" applyAlignment="1">
      <alignment horizontal="center" wrapText="1"/>
    </xf>
    <xf numFmtId="0" fontId="38" fillId="21" borderId="48" xfId="0" applyFont="1" applyFill="1" applyBorder="1"/>
    <xf numFmtId="0" fontId="38" fillId="21" borderId="49" xfId="0" applyFont="1" applyFill="1" applyBorder="1"/>
    <xf numFmtId="0" fontId="9" fillId="7" borderId="64" xfId="0" applyFont="1" applyFill="1" applyBorder="1" applyAlignment="1">
      <alignment horizontal="center" wrapText="1"/>
    </xf>
    <xf numFmtId="0" fontId="9" fillId="7" borderId="51" xfId="0" applyFont="1" applyFill="1" applyBorder="1" applyAlignment="1">
      <alignment horizontal="center" wrapText="1"/>
    </xf>
    <xf numFmtId="0" fontId="9" fillId="7" borderId="52" xfId="0" applyFont="1" applyFill="1" applyBorder="1" applyAlignment="1">
      <alignment horizontal="center" wrapText="1"/>
    </xf>
    <xf numFmtId="0" fontId="9" fillId="7" borderId="68" xfId="0" applyFont="1" applyFill="1" applyBorder="1" applyAlignment="1">
      <alignment horizontal="center" wrapText="1"/>
    </xf>
    <xf numFmtId="0" fontId="9" fillId="7" borderId="59" xfId="0" applyFont="1" applyFill="1" applyBorder="1" applyAlignment="1">
      <alignment horizontal="center" wrapText="1"/>
    </xf>
    <xf numFmtId="0" fontId="9" fillId="7" borderId="60" xfId="0" applyFont="1" applyFill="1" applyBorder="1" applyAlignment="1">
      <alignment horizontal="center" wrapText="1"/>
    </xf>
    <xf numFmtId="0" fontId="39" fillId="0" borderId="66" xfId="0" applyFont="1" applyFill="1" applyBorder="1" applyAlignment="1">
      <alignment horizontal="center" vertical="center"/>
    </xf>
    <xf numFmtId="0" fontId="39" fillId="0" borderId="75" xfId="0" applyFont="1" applyFill="1" applyBorder="1" applyAlignment="1">
      <alignment horizontal="center" vertical="center"/>
    </xf>
    <xf numFmtId="0" fontId="39" fillId="0" borderId="67" xfId="0" applyFont="1" applyFill="1" applyBorder="1" applyAlignment="1">
      <alignment horizontal="center" vertical="center"/>
    </xf>
    <xf numFmtId="164" fontId="42" fillId="0" borderId="2" xfId="1" applyFont="1" applyFill="1" applyBorder="1" applyAlignment="1">
      <alignment horizontal="left" vertical="center"/>
    </xf>
    <xf numFmtId="0" fontId="37" fillId="21" borderId="68" xfId="0" applyFont="1" applyFill="1" applyBorder="1" applyAlignment="1">
      <alignment horizontal="center" wrapText="1"/>
    </xf>
    <xf numFmtId="0" fontId="37" fillId="21" borderId="59" xfId="0" applyFont="1" applyFill="1" applyBorder="1" applyAlignment="1">
      <alignment horizontal="center" wrapText="1"/>
    </xf>
    <xf numFmtId="0" fontId="37" fillId="21" borderId="60" xfId="0" applyFont="1" applyFill="1" applyBorder="1" applyAlignment="1">
      <alignment horizontal="center" wrapText="1"/>
    </xf>
    <xf numFmtId="0" fontId="41" fillId="22" borderId="65" xfId="0" applyFont="1" applyFill="1" applyBorder="1" applyAlignment="1">
      <alignment horizontal="center" vertical="center" wrapText="1"/>
    </xf>
    <xf numFmtId="0" fontId="41" fillId="22" borderId="48" xfId="0" applyFont="1" applyFill="1" applyBorder="1" applyAlignment="1">
      <alignment horizontal="center" vertical="center" wrapText="1"/>
    </xf>
    <xf numFmtId="0" fontId="41" fillId="22" borderId="49" xfId="0" applyFont="1" applyFill="1" applyBorder="1" applyAlignment="1">
      <alignment horizontal="center" vertical="center" wrapText="1"/>
    </xf>
    <xf numFmtId="0" fontId="9" fillId="4" borderId="64" xfId="0" applyFont="1" applyFill="1" applyBorder="1" applyAlignment="1">
      <alignment horizontal="center" wrapText="1"/>
    </xf>
    <xf numFmtId="0" fontId="9" fillId="4" borderId="51" xfId="0" applyFont="1" applyFill="1" applyBorder="1" applyAlignment="1">
      <alignment horizontal="center" wrapText="1"/>
    </xf>
    <xf numFmtId="0" fontId="9" fillId="4" borderId="52" xfId="0" applyFont="1" applyFill="1" applyBorder="1" applyAlignment="1">
      <alignment horizontal="center" wrapText="1"/>
    </xf>
    <xf numFmtId="0" fontId="9" fillId="4" borderId="68" xfId="0" applyFont="1" applyFill="1" applyBorder="1" applyAlignment="1">
      <alignment horizontal="center" wrapText="1"/>
    </xf>
    <xf numFmtId="0" fontId="9" fillId="4" borderId="59" xfId="0" applyFont="1" applyFill="1" applyBorder="1" applyAlignment="1">
      <alignment horizontal="center" wrapText="1"/>
    </xf>
    <xf numFmtId="0" fontId="9" fillId="4" borderId="60" xfId="0" applyFont="1" applyFill="1" applyBorder="1" applyAlignment="1">
      <alignment horizontal="center" wrapText="1"/>
    </xf>
    <xf numFmtId="0" fontId="44" fillId="24" borderId="65" xfId="0" applyFont="1" applyFill="1" applyBorder="1" applyAlignment="1">
      <alignment horizontal="right" vertical="top" wrapText="1"/>
    </xf>
    <xf numFmtId="0" fontId="44" fillId="24" borderId="48" xfId="0" applyFont="1" applyFill="1" applyBorder="1" applyAlignment="1">
      <alignment horizontal="right" vertical="top" wrapText="1"/>
    </xf>
    <xf numFmtId="0" fontId="44" fillId="24" borderId="49" xfId="0" applyFont="1" applyFill="1" applyBorder="1" applyAlignment="1">
      <alignment horizontal="right" vertical="top" wrapText="1"/>
    </xf>
    <xf numFmtId="164" fontId="45" fillId="24" borderId="65" xfId="0" applyNumberFormat="1" applyFont="1" applyFill="1" applyBorder="1" applyAlignment="1">
      <alignment horizontal="center" vertical="top" wrapText="1"/>
    </xf>
    <xf numFmtId="164" fontId="45" fillId="24" borderId="49" xfId="0" applyNumberFormat="1" applyFont="1" applyFill="1" applyBorder="1" applyAlignment="1">
      <alignment horizontal="center" vertical="top" wrapText="1"/>
    </xf>
    <xf numFmtId="0" fontId="10" fillId="21" borderId="2" xfId="0" applyFont="1" applyFill="1" applyBorder="1" applyAlignment="1">
      <alignment horizontal="left" vertical="top" wrapText="1"/>
    </xf>
    <xf numFmtId="0" fontId="12" fillId="21" borderId="2" xfId="0" applyFont="1" applyFill="1" applyBorder="1" applyAlignment="1">
      <alignment horizontal="right" vertical="top" wrapText="1"/>
    </xf>
    <xf numFmtId="0" fontId="16" fillId="21" borderId="2" xfId="0" applyFont="1" applyFill="1" applyBorder="1" applyAlignment="1">
      <alignment horizontal="center" vertical="center" wrapText="1"/>
    </xf>
    <xf numFmtId="164" fontId="46" fillId="21" borderId="2" xfId="0" applyNumberFormat="1" applyFont="1" applyFill="1" applyBorder="1" applyAlignment="1">
      <alignment horizontal="right" vertical="top" wrapText="1"/>
    </xf>
    <xf numFmtId="164" fontId="42" fillId="0" borderId="65" xfId="1" applyFont="1" applyFill="1" applyBorder="1" applyAlignment="1">
      <alignment horizontal="center" vertical="center"/>
    </xf>
    <xf numFmtId="164" fontId="42" fillId="0" borderId="49" xfId="1" applyFont="1" applyFill="1" applyBorder="1" applyAlignment="1">
      <alignment horizontal="center" vertical="center"/>
    </xf>
    <xf numFmtId="0" fontId="40" fillId="0" borderId="2" xfId="0" applyFont="1" applyBorder="1" applyAlignment="1">
      <alignment horizontal="left" vertical="center"/>
    </xf>
    <xf numFmtId="164" fontId="40" fillId="22" borderId="2" xfId="1" applyFont="1" applyFill="1" applyBorder="1" applyAlignment="1">
      <alignment horizontal="left" vertical="center" wrapText="1"/>
    </xf>
    <xf numFmtId="0" fontId="9" fillId="7" borderId="59" xfId="0" applyFont="1" applyFill="1" applyBorder="1" applyAlignment="1">
      <alignment horizontal="right" vertical="top" wrapText="1"/>
    </xf>
    <xf numFmtId="0" fontId="5" fillId="7" borderId="72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9" fillId="26" borderId="1" xfId="0" applyFont="1" applyFill="1" applyBorder="1" applyAlignment="1">
      <alignment horizontal="left" vertical="top" wrapText="1"/>
    </xf>
    <xf numFmtId="0" fontId="5" fillId="21" borderId="65" xfId="0" applyFont="1" applyFill="1" applyBorder="1" applyAlignment="1">
      <alignment horizontal="center" wrapText="1"/>
    </xf>
    <xf numFmtId="0" fontId="0" fillId="21" borderId="48" xfId="0" applyFill="1" applyBorder="1"/>
    <xf numFmtId="0" fontId="0" fillId="21" borderId="49" xfId="0" applyFill="1" applyBorder="1"/>
    <xf numFmtId="0" fontId="0" fillId="0" borderId="2" xfId="0" applyBorder="1" applyAlignment="1">
      <alignment horizontal="center"/>
    </xf>
    <xf numFmtId="0" fontId="41" fillId="21" borderId="65" xfId="0" applyFont="1" applyFill="1" applyBorder="1" applyAlignment="1">
      <alignment horizontal="left" vertical="center"/>
    </xf>
    <xf numFmtId="0" fontId="41" fillId="21" borderId="49" xfId="0" applyFont="1" applyFill="1" applyBorder="1" applyAlignment="1">
      <alignment horizontal="left" vertical="center"/>
    </xf>
    <xf numFmtId="0" fontId="41" fillId="0" borderId="65" xfId="0" applyFont="1" applyBorder="1" applyAlignment="1">
      <alignment horizontal="left" vertical="center"/>
    </xf>
    <xf numFmtId="0" fontId="41" fillId="0" borderId="49" xfId="0" applyFont="1" applyBorder="1" applyAlignment="1">
      <alignment horizontal="left" vertical="center"/>
    </xf>
    <xf numFmtId="0" fontId="41" fillId="21" borderId="65" xfId="0" applyFont="1" applyFill="1" applyBorder="1" applyAlignment="1">
      <alignment horizontal="left" vertical="center" wrapText="1"/>
    </xf>
    <xf numFmtId="0" fontId="41" fillId="21" borderId="49" xfId="0" applyFont="1" applyFill="1" applyBorder="1" applyAlignment="1">
      <alignment horizontal="left" vertical="center" wrapText="1"/>
    </xf>
    <xf numFmtId="164" fontId="0" fillId="21" borderId="2" xfId="0" applyNumberFormat="1" applyFill="1" applyBorder="1" applyAlignment="1">
      <alignment horizontal="left" vertical="center"/>
    </xf>
    <xf numFmtId="0" fontId="0" fillId="21" borderId="2" xfId="0" applyFill="1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9" fillId="25" borderId="1" xfId="0" applyFont="1" applyFill="1" applyBorder="1" applyAlignment="1">
      <alignment horizontal="left" vertical="top" wrapText="1"/>
    </xf>
    <xf numFmtId="0" fontId="23" fillId="8" borderId="3" xfId="2" applyFont="1" applyFill="1" applyBorder="1" applyAlignment="1">
      <alignment horizontal="left"/>
    </xf>
    <xf numFmtId="0" fontId="23" fillId="8" borderId="0" xfId="2" applyFont="1" applyFill="1" applyBorder="1" applyAlignment="1">
      <alignment horizontal="left"/>
    </xf>
    <xf numFmtId="0" fontId="20" fillId="8" borderId="3" xfId="5" applyFont="1" applyFill="1" applyBorder="1" applyAlignment="1" applyProtection="1">
      <alignment horizontal="center"/>
      <protection locked="0"/>
    </xf>
    <xf numFmtId="0" fontId="20" fillId="8" borderId="0" xfId="5" applyFont="1" applyFill="1" applyBorder="1" applyAlignment="1" applyProtection="1">
      <alignment horizontal="center"/>
      <protection locked="0"/>
    </xf>
    <xf numFmtId="0" fontId="20" fillId="8" borderId="4" xfId="5" applyFont="1" applyFill="1" applyBorder="1" applyAlignment="1" applyProtection="1">
      <alignment horizontal="center"/>
      <protection locked="0"/>
    </xf>
    <xf numFmtId="0" fontId="21" fillId="8" borderId="3" xfId="5" applyFont="1" applyFill="1" applyBorder="1" applyAlignment="1" applyProtection="1">
      <alignment horizontal="center"/>
      <protection locked="0"/>
    </xf>
    <xf numFmtId="0" fontId="21" fillId="8" borderId="0" xfId="5" applyFont="1" applyFill="1" applyBorder="1" applyAlignment="1" applyProtection="1">
      <alignment horizontal="center"/>
      <protection locked="0"/>
    </xf>
    <xf numFmtId="0" fontId="21" fillId="8" borderId="4" xfId="5" applyFont="1" applyFill="1" applyBorder="1" applyAlignment="1" applyProtection="1">
      <alignment horizontal="center"/>
      <protection locked="0"/>
    </xf>
    <xf numFmtId="0" fontId="22" fillId="0" borderId="10" xfId="5" applyFont="1" applyBorder="1" applyAlignment="1">
      <alignment horizontal="center" vertical="center" wrapText="1"/>
    </xf>
    <xf numFmtId="0" fontId="22" fillId="0" borderId="11" xfId="5" applyFont="1" applyBorder="1" applyAlignment="1">
      <alignment horizontal="center" vertical="center" wrapText="1"/>
    </xf>
    <xf numFmtId="0" fontId="22" fillId="0" borderId="12" xfId="5" applyFont="1" applyBorder="1" applyAlignment="1">
      <alignment horizontal="center" vertical="center" wrapText="1"/>
    </xf>
    <xf numFmtId="2" fontId="19" fillId="13" borderId="2" xfId="5" applyNumberFormat="1" applyFont="1" applyFill="1" applyBorder="1" applyAlignment="1">
      <alignment horizontal="center"/>
    </xf>
    <xf numFmtId="2" fontId="19" fillId="13" borderId="35" xfId="5" applyNumberFormat="1" applyFont="1" applyFill="1" applyBorder="1" applyAlignment="1">
      <alignment horizontal="center"/>
    </xf>
    <xf numFmtId="0" fontId="22" fillId="11" borderId="3" xfId="5" applyFont="1" applyFill="1" applyBorder="1" applyAlignment="1">
      <alignment horizontal="center"/>
    </xf>
    <xf numFmtId="0" fontId="22" fillId="11" borderId="0" xfId="5" applyFont="1" applyFill="1" applyBorder="1" applyAlignment="1">
      <alignment horizontal="center"/>
    </xf>
    <xf numFmtId="0" fontId="22" fillId="0" borderId="10" xfId="5" applyFont="1" applyBorder="1" applyAlignment="1">
      <alignment horizontal="center"/>
    </xf>
    <xf numFmtId="0" fontId="22" fillId="0" borderId="11" xfId="5" applyFont="1" applyBorder="1" applyAlignment="1">
      <alignment horizontal="center"/>
    </xf>
    <xf numFmtId="0" fontId="22" fillId="0" borderId="12" xfId="5" applyFont="1" applyBorder="1" applyAlignment="1">
      <alignment horizontal="center"/>
    </xf>
    <xf numFmtId="0" fontId="19" fillId="11" borderId="3" xfId="5" applyFont="1" applyFill="1" applyBorder="1"/>
    <xf numFmtId="0" fontId="19" fillId="11" borderId="0" xfId="5" applyFont="1" applyFill="1" applyBorder="1"/>
    <xf numFmtId="0" fontId="26" fillId="0" borderId="5" xfId="5" applyFont="1" applyBorder="1" applyAlignment="1">
      <alignment horizontal="center"/>
    </xf>
    <xf numFmtId="0" fontId="26" fillId="0" borderId="6" xfId="5" applyFont="1" applyBorder="1" applyAlignment="1">
      <alignment horizontal="center"/>
    </xf>
    <xf numFmtId="0" fontId="22" fillId="0" borderId="7" xfId="5" applyFont="1" applyBorder="1" applyAlignment="1">
      <alignment horizontal="center" vertical="center"/>
    </xf>
    <xf numFmtId="0" fontId="22" fillId="0" borderId="8" xfId="5" applyFont="1" applyBorder="1" applyAlignment="1">
      <alignment horizontal="center" vertical="center"/>
    </xf>
    <xf numFmtId="0" fontId="22" fillId="0" borderId="9" xfId="5" applyFont="1" applyBorder="1" applyAlignment="1">
      <alignment horizontal="center" vertical="center"/>
    </xf>
    <xf numFmtId="0" fontId="19" fillId="0" borderId="43" xfId="5" applyFont="1" applyBorder="1" applyAlignment="1">
      <alignment horizontal="left"/>
    </xf>
    <xf numFmtId="0" fontId="19" fillId="0" borderId="44" xfId="5" applyFont="1" applyBorder="1" applyAlignment="1">
      <alignment horizontal="left"/>
    </xf>
    <xf numFmtId="0" fontId="19" fillId="0" borderId="45" xfId="5" applyFont="1" applyBorder="1" applyAlignment="1">
      <alignment horizontal="left"/>
    </xf>
    <xf numFmtId="0" fontId="19" fillId="0" borderId="54" xfId="5" applyFont="1" applyBorder="1" applyAlignment="1">
      <alignment horizontal="left"/>
    </xf>
    <xf numFmtId="0" fontId="19" fillId="0" borderId="55" xfId="5" applyFont="1" applyBorder="1" applyAlignment="1">
      <alignment horizontal="left"/>
    </xf>
    <xf numFmtId="0" fontId="19" fillId="0" borderId="56" xfId="5" applyFont="1" applyBorder="1" applyAlignment="1">
      <alignment horizontal="left"/>
    </xf>
    <xf numFmtId="0" fontId="19" fillId="11" borderId="3" xfId="5" applyFont="1" applyFill="1" applyBorder="1" applyAlignment="1">
      <alignment vertical="center" wrapText="1"/>
    </xf>
    <xf numFmtId="0" fontId="19" fillId="11" borderId="0" xfId="5" applyFont="1" applyFill="1" applyBorder="1" applyAlignment="1">
      <alignment vertical="center" wrapText="1"/>
    </xf>
    <xf numFmtId="0" fontId="19" fillId="0" borderId="39" xfId="5" applyFont="1" applyBorder="1" applyAlignment="1">
      <alignment horizontal="left"/>
    </xf>
    <xf numFmtId="0" fontId="19" fillId="0" borderId="40" xfId="5" applyFont="1" applyBorder="1" applyAlignment="1">
      <alignment horizontal="left"/>
    </xf>
    <xf numFmtId="0" fontId="19" fillId="0" borderId="41" xfId="5" applyFont="1" applyBorder="1" applyAlignment="1">
      <alignment horizontal="left"/>
    </xf>
    <xf numFmtId="0" fontId="26" fillId="0" borderId="47" xfId="5" applyFont="1" applyBorder="1" applyAlignment="1">
      <alignment horizontal="center" vertical="center"/>
    </xf>
    <xf numFmtId="0" fontId="26" fillId="0" borderId="48" xfId="5" applyFont="1" applyBorder="1" applyAlignment="1">
      <alignment horizontal="center" vertical="center"/>
    </xf>
    <xf numFmtId="0" fontId="26" fillId="0" borderId="49" xfId="5" applyFont="1" applyBorder="1" applyAlignment="1">
      <alignment horizontal="center" vertical="center"/>
    </xf>
  </cellXfs>
  <cellStyles count="11">
    <cellStyle name="Moeda" xfId="1" builtinId="4"/>
    <cellStyle name="Moeda 2" xfId="3"/>
    <cellStyle name="Normal" xfId="0" builtinId="0"/>
    <cellStyle name="Normal 2" xfId="2"/>
    <cellStyle name="Normal 2 2" xfId="5"/>
    <cellStyle name="Normal 4" xfId="7"/>
    <cellStyle name="Normal 4 2" xfId="9"/>
    <cellStyle name="Separador de milhares 2_ORÇAMENTO matureia corrigido (DEZ 2009)" xfId="6"/>
    <cellStyle name="Vírgula 2" xfId="4"/>
    <cellStyle name="Vírgula 5" xfId="8"/>
    <cellStyle name="Vírgula 5 2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212913</xdr:colOff>
      <xdr:row>1</xdr:row>
      <xdr:rowOff>112059</xdr:rowOff>
    </xdr:from>
    <xdr:to>
      <xdr:col>21</xdr:col>
      <xdr:colOff>425825</xdr:colOff>
      <xdr:row>5</xdr:row>
      <xdr:rowOff>392206</xdr:rowOff>
    </xdr:to>
    <xdr:pic>
      <xdr:nvPicPr>
        <xdr:cNvPr id="3" name="Imagem 7" descr="Prefeitura Municipal de São José do Sabugi - Página Inici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0000"/>
        <a:stretch>
          <a:fillRect/>
        </a:stretch>
      </xdr:blipFill>
      <xdr:spPr bwMode="auto">
        <a:xfrm>
          <a:off x="14948648" y="403412"/>
          <a:ext cx="1535206" cy="10869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1779493</xdr:colOff>
      <xdr:row>0</xdr:row>
      <xdr:rowOff>186018</xdr:rowOff>
    </xdr:from>
    <xdr:to>
      <xdr:col>5</xdr:col>
      <xdr:colOff>2991970</xdr:colOff>
      <xdr:row>4</xdr:row>
      <xdr:rowOff>168649</xdr:rowOff>
    </xdr:to>
    <xdr:pic>
      <xdr:nvPicPr>
        <xdr:cNvPr id="4" name="Imagem 7" descr="Prefeitura Municipal de São José do Sabugi - Página Inici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0000"/>
        <a:stretch>
          <a:fillRect/>
        </a:stretch>
      </xdr:blipFill>
      <xdr:spPr bwMode="auto">
        <a:xfrm>
          <a:off x="11259669" y="186018"/>
          <a:ext cx="1212477" cy="75583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72839</xdr:colOff>
      <xdr:row>1</xdr:row>
      <xdr:rowOff>12327</xdr:rowOff>
    </xdr:from>
    <xdr:to>
      <xdr:col>9</xdr:col>
      <xdr:colOff>949139</xdr:colOff>
      <xdr:row>4</xdr:row>
      <xdr:rowOff>166408</xdr:rowOff>
    </xdr:to>
    <xdr:pic>
      <xdr:nvPicPr>
        <xdr:cNvPr id="4" name="Imagem 7" descr="Prefeitura Municipal de São José do Sabugi - Página Inici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0000"/>
        <a:stretch>
          <a:fillRect/>
        </a:stretch>
      </xdr:blipFill>
      <xdr:spPr bwMode="auto">
        <a:xfrm>
          <a:off x="11558868" y="191621"/>
          <a:ext cx="876300" cy="759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694765</xdr:colOff>
      <xdr:row>1</xdr:row>
      <xdr:rowOff>33619</xdr:rowOff>
    </xdr:from>
    <xdr:to>
      <xdr:col>10</xdr:col>
      <xdr:colOff>403412</xdr:colOff>
      <xdr:row>5</xdr:row>
      <xdr:rowOff>381001</xdr:rowOff>
    </xdr:to>
    <xdr:pic>
      <xdr:nvPicPr>
        <xdr:cNvPr id="2" name="Imagem 7" descr="Prefeitura Municipal de São José do Sabugi - Página Inici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0000"/>
        <a:stretch>
          <a:fillRect/>
        </a:stretch>
      </xdr:blipFill>
      <xdr:spPr bwMode="auto">
        <a:xfrm>
          <a:off x="11082618" y="212913"/>
          <a:ext cx="1546412" cy="110938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266700</xdr:colOff>
          <xdr:row>23</xdr:row>
          <xdr:rowOff>114300</xdr:rowOff>
        </xdr:from>
        <xdr:to>
          <xdr:col>3</xdr:col>
          <xdr:colOff>200025</xdr:colOff>
          <xdr:row>25</xdr:row>
          <xdr:rowOff>47625</xdr:rowOff>
        </xdr:to>
        <xdr:sp macro="" textlink="">
          <xdr:nvSpPr>
            <xdr:cNvPr id="4097" name="Picture 1" hidden="1">
              <a:extLst>
                <a:ext uri="{63B3BB69-23CF-44E3-9099-C40C66FF867C}">
                  <a14:compatExt spid="_x0000_s40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0</xdr:col>
      <xdr:colOff>68035</xdr:colOff>
      <xdr:row>0</xdr:row>
      <xdr:rowOff>95249</xdr:rowOff>
    </xdr:from>
    <xdr:to>
      <xdr:col>0</xdr:col>
      <xdr:colOff>1401536</xdr:colOff>
      <xdr:row>4</xdr:row>
      <xdr:rowOff>0</xdr:rowOff>
    </xdr:to>
    <xdr:pic>
      <xdr:nvPicPr>
        <xdr:cNvPr id="5" name="Imagem 7" descr="Prefeitura Municipal de São José do Sabugi - Página Inicial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r="80000"/>
        <a:stretch>
          <a:fillRect/>
        </a:stretch>
      </xdr:blipFill>
      <xdr:spPr bwMode="auto">
        <a:xfrm>
          <a:off x="68035" y="95249"/>
          <a:ext cx="1333501" cy="106135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iramiltonassessoria\A%20%20-%20%20Trabalhos%20Atuais%20UFPB\AULAS\Tecnologia%20II%20%2005.2\Equipe%20BrunaJulianaThais\Quarto\PRE&#199;O2006-atualizado%20MAI200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A%20%20-%20%20Trabalhos%20Atuais%20UFPB\AULAS\Tecnologia%20II%20%2005.2\Equipe%20BrunaJulianaThais\Terceiro\Planilhas%20-%20predio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andra\SERVIDOR\2012\PREFEITURAS\MARIZ&#211;POLIS\CAIXA\CONTRATOS%202011\PAVIMENTA&#199;&#195;O%20-%20MTUR\ENGENHARIA\Or&#231;amento%20pavimenta&#231;&#227;o%20500000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iramiltonassessoria\2009\PREFEITURAS\Matur&#233;ia\Banco%20de%20sementes%200276650-94\PROJETO%20COMPLETO(AGOSTO)\OR&#199;AMENTO%20matureia%20corrigido%20(DEZ%202009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iramiltonassessoria\2010\PREFEITURAS%202010\Cacimba%20de%20Areia\Caixa\CV%20Caixa%20Campo%20140.000,00\AMPLIAC&#195;O%20DO%20CAMPO%20DE%20FUTEBOL%20(140.000,00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\Servidor\Users\usuario\Desktop\Virg&#237;nia%20Prefeitura\Prefeitura%20Municipal%20de%20Patos\Ginasio%20de%20Santa%20Gertrudes\GIN&#193;SIO%20DE%20St&#170;%20GERTRUDES_ADITAMENTO_2013\Planilha%20Or&#231;ament&#225;ria%20Gin&#225;sio%20de%20Santa%20Gertrudes_ADITAMENTO_fina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SUMOS"/>
      <sheetName val="COMPOSIÇÃO"/>
      <sheetName val="QUANTITATIVO"/>
      <sheetName val="CRONOGRAMA"/>
    </sheetNames>
    <sheetDataSet>
      <sheetData sheetId="0" refreshError="1">
        <row r="8">
          <cell r="C8">
            <v>1.59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Quadro de quantitativos"/>
      <sheetName val="INSUMOS"/>
      <sheetName val="CPU"/>
      <sheetName val="ORÇAMENTO obra"/>
      <sheetName val="Cronograma Fisico"/>
      <sheetName val="Cronograma Financeiro"/>
    </sheetNames>
    <sheetDataSet>
      <sheetData sheetId="0" refreshError="1"/>
      <sheetData sheetId="1" refreshError="1">
        <row r="6">
          <cell r="C6">
            <v>1.91</v>
          </cell>
        </row>
      </sheetData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 DE CALCULO"/>
      <sheetName val="ORÇAMENTO"/>
      <sheetName val="QCI"/>
      <sheetName val="Cronog CP financeira"/>
      <sheetName val="Custos Unitários "/>
      <sheetName val="COMPOSIÇÃO DO BDI "/>
      <sheetName val="CUBACA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 DE CUSTOS"/>
      <sheetName val="BCO DE SEMENTES CORRETA"/>
      <sheetName val="QUADRA MULTI_USO"/>
      <sheetName val="CTO DE ATIVIDADES CORRETO"/>
      <sheetName val="ORÇAMENTO GLOBAL"/>
      <sheetName val="FOSSA e SUMIDOURO"/>
      <sheetName val="Orçamento Banco em Alvenaria"/>
      <sheetName val="Orçamento Cisterna"/>
      <sheetName val="COMPOSIÇÃO _FOSSA E SUMIDOURO_"/>
      <sheetName val="elétrico com códigos_3_"/>
      <sheetName val="QCI FINAL"/>
      <sheetName val="CRONOGRAMA GLOBAL"/>
      <sheetName val="CRON. GLOBAL S EQUIPAM.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MORIA DE CALCULO"/>
      <sheetName val="Orçamento"/>
      <sheetName val="QCI"/>
      <sheetName val="CRONOGRAMA"/>
      <sheetName val="COMPOSIÇÃO DO BDI "/>
      <sheetName val="COMPOSIÇÃO CUSTO"/>
      <sheetName val="MODELO BASE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ão"/>
      <sheetName val="Memória de Cálculo"/>
      <sheetName val="Planilha_Ajustada"/>
      <sheetName val="PLAN_FINAL"/>
      <sheetName val="Cronograma_FINAL"/>
    </sheetNames>
    <sheetDataSet>
      <sheetData sheetId="0"/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2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</sheetPr>
  <dimension ref="B1:V23"/>
  <sheetViews>
    <sheetView view="pageBreakPreview" zoomScale="85" zoomScaleNormal="100" zoomScaleSheetLayoutView="85" workbookViewId="0">
      <selection activeCell="C4" sqref="C4:L4"/>
    </sheetView>
  </sheetViews>
  <sheetFormatPr defaultRowHeight="15" x14ac:dyDescent="0.25"/>
  <cols>
    <col min="1" max="1" width="2.625" style="78" customWidth="1"/>
    <col min="2" max="2" width="14.5" style="78" customWidth="1"/>
    <col min="3" max="3" width="34.625" style="78" customWidth="1"/>
    <col min="4" max="4" width="13.375" style="78" customWidth="1"/>
    <col min="5" max="5" width="9" style="78"/>
    <col min="6" max="6" width="8.25" style="78" customWidth="1"/>
    <col min="7" max="7" width="8.5" style="78" bestFit="1" customWidth="1"/>
    <col min="8" max="8" width="8.25" style="78" customWidth="1"/>
    <col min="9" max="10" width="9.5" style="78" bestFit="1" customWidth="1"/>
    <col min="11" max="11" width="9.25" style="78" bestFit="1" customWidth="1"/>
    <col min="12" max="12" width="8.5" style="78" bestFit="1" customWidth="1"/>
    <col min="13" max="13" width="7.75" style="78" customWidth="1"/>
    <col min="14" max="14" width="6.5" style="78" customWidth="1"/>
    <col min="15" max="15" width="10.125" style="78" bestFit="1" customWidth="1"/>
    <col min="16" max="16" width="7" style="78" customWidth="1"/>
    <col min="17" max="17" width="7.5" style="78" customWidth="1"/>
    <col min="18" max="18" width="6.875" style="78" customWidth="1"/>
    <col min="19" max="19" width="8.5" style="78" customWidth="1"/>
    <col min="20" max="20" width="9" style="78"/>
    <col min="21" max="21" width="8.375" style="78" bestFit="1" customWidth="1"/>
    <col min="22" max="16384" width="9" style="78"/>
  </cols>
  <sheetData>
    <row r="1" spans="2:22" ht="23.25" x14ac:dyDescent="0.35">
      <c r="B1" s="74"/>
      <c r="C1" s="75"/>
      <c r="D1" s="76"/>
      <c r="E1" s="76"/>
      <c r="F1" s="76"/>
      <c r="G1" s="76"/>
      <c r="H1" s="76"/>
      <c r="I1" s="76"/>
      <c r="J1" s="76"/>
      <c r="K1" s="76"/>
      <c r="L1" s="76"/>
      <c r="M1" s="76"/>
      <c r="N1" s="76"/>
      <c r="O1" s="76"/>
      <c r="P1" s="76"/>
      <c r="Q1" s="76"/>
      <c r="R1" s="76"/>
      <c r="S1" s="76"/>
      <c r="T1" s="76"/>
      <c r="U1" s="76"/>
      <c r="V1" s="77"/>
    </row>
    <row r="2" spans="2:22" ht="15.75" x14ac:dyDescent="0.25">
      <c r="B2" s="146" t="str">
        <f>ORÇAMENTO!B2</f>
        <v xml:space="preserve">Obra:                    </v>
      </c>
      <c r="C2" s="270" t="str">
        <f>ORÇAMENTO!C2</f>
        <v>RECUPERAÇÃO DE ESTRADAS VICINAIS NO MUNICÍPIO DE SÃO JOSÉ DO SABUGI - PB</v>
      </c>
      <c r="D2" s="270"/>
      <c r="E2" s="270"/>
      <c r="F2" s="270"/>
      <c r="G2" s="270"/>
      <c r="H2" s="270"/>
      <c r="I2" s="270"/>
      <c r="J2" s="270"/>
      <c r="K2" s="270"/>
      <c r="L2" s="270"/>
      <c r="M2" s="258" t="str">
        <f>ORÇAMENTO!F2</f>
        <v>Valor da Obra:</v>
      </c>
      <c r="N2" s="258"/>
      <c r="O2" s="258"/>
      <c r="P2" s="259" t="str">
        <f>ORÇAMENTO!H2</f>
        <v>Valor de Repasse:</v>
      </c>
      <c r="Q2" s="260"/>
      <c r="R2" s="260"/>
      <c r="S2" s="261"/>
      <c r="T2" s="286"/>
      <c r="U2" s="286"/>
      <c r="V2" s="286"/>
    </row>
    <row r="3" spans="2:22" ht="15.75" x14ac:dyDescent="0.25">
      <c r="B3" s="147" t="str">
        <f>ORÇAMENTO!B3</f>
        <v>Município:</v>
      </c>
      <c r="C3" s="271" t="str">
        <f>ORÇAMENTO!C3</f>
        <v>SÃO JOSÉ DO SABUGI - PB</v>
      </c>
      <c r="D3" s="272"/>
      <c r="E3" s="272"/>
      <c r="F3" s="272"/>
      <c r="G3" s="272"/>
      <c r="H3" s="272"/>
      <c r="I3" s="272"/>
      <c r="J3" s="272"/>
      <c r="K3" s="272"/>
      <c r="L3" s="273"/>
      <c r="M3" s="265">
        <f>ORÇAMENTO!F3</f>
        <v>579394.18999999994</v>
      </c>
      <c r="N3" s="265"/>
      <c r="O3" s="265"/>
      <c r="P3" s="262">
        <f>ORÇAMENTO!H3</f>
        <v>573000</v>
      </c>
      <c r="Q3" s="263"/>
      <c r="R3" s="263"/>
      <c r="S3" s="264"/>
      <c r="T3" s="286"/>
      <c r="U3" s="286"/>
      <c r="V3" s="286"/>
    </row>
    <row r="4" spans="2:22" ht="15.75" x14ac:dyDescent="0.25">
      <c r="B4" s="146" t="str">
        <f>ORÇAMENTO!B4</f>
        <v>Endereço:</v>
      </c>
      <c r="C4" s="274" t="str">
        <f>ORÇAMENTO!C4</f>
        <v>DIVERSAS COMUNIDADES DO MUNICIPIO</v>
      </c>
      <c r="D4" s="275"/>
      <c r="E4" s="275"/>
      <c r="F4" s="275"/>
      <c r="G4" s="275"/>
      <c r="H4" s="275"/>
      <c r="I4" s="275"/>
      <c r="J4" s="275"/>
      <c r="K4" s="275"/>
      <c r="L4" s="276"/>
      <c r="M4" s="258" t="str">
        <f>ORÇAMENTO!F4</f>
        <v>Nº Contrato:</v>
      </c>
      <c r="N4" s="258"/>
      <c r="O4" s="258"/>
      <c r="P4" s="259" t="str">
        <f>ORÇAMENTO!H4</f>
        <v>Contrapartida:</v>
      </c>
      <c r="Q4" s="260"/>
      <c r="R4" s="260"/>
      <c r="S4" s="261"/>
      <c r="T4" s="286"/>
      <c r="U4" s="286"/>
      <c r="V4" s="286"/>
    </row>
    <row r="5" spans="2:22" ht="15.75" x14ac:dyDescent="0.25">
      <c r="B5" s="147" t="str">
        <f>ORÇAMENTO!B5</f>
        <v>Fonte de dados:</v>
      </c>
      <c r="C5" s="271" t="str">
        <f>ORÇAMENTO!C5</f>
        <v xml:space="preserve"> SINAPI - 12/2019 - Paraíba</v>
      </c>
      <c r="D5" s="272"/>
      <c r="E5" s="272"/>
      <c r="F5" s="272"/>
      <c r="G5" s="272"/>
      <c r="H5" s="272"/>
      <c r="I5" s="272"/>
      <c r="J5" s="272"/>
      <c r="K5" s="272"/>
      <c r="L5" s="273"/>
      <c r="M5" s="257" t="str">
        <f>ORÇAMENTO!F5</f>
        <v>1067805-47</v>
      </c>
      <c r="N5" s="257"/>
      <c r="O5" s="257"/>
      <c r="P5" s="262">
        <f>ORÇAMENTO!H5</f>
        <v>6394.1899999999441</v>
      </c>
      <c r="Q5" s="263"/>
      <c r="R5" s="263"/>
      <c r="S5" s="264"/>
      <c r="T5" s="286"/>
      <c r="U5" s="286"/>
      <c r="V5" s="286"/>
    </row>
    <row r="6" spans="2:22" ht="45" x14ac:dyDescent="0.25">
      <c r="B6" s="148" t="str">
        <f>ORÇAMENTO!B6</f>
        <v>Encargos Socias Desonerados:</v>
      </c>
      <c r="C6" s="274" t="str">
        <f>ORÇAMENTO!C6</f>
        <v>Horista: 87,29% Mensalista: 49,27%</v>
      </c>
      <c r="D6" s="275"/>
      <c r="E6" s="275"/>
      <c r="F6" s="275"/>
      <c r="G6" s="275"/>
      <c r="H6" s="275"/>
      <c r="I6" s="275"/>
      <c r="J6" s="275"/>
      <c r="K6" s="275"/>
      <c r="L6" s="276"/>
      <c r="M6" s="280" t="str">
        <f>ORÇAMENTO!F6</f>
        <v>BDI:  26,75%</v>
      </c>
      <c r="N6" s="281"/>
      <c r="O6" s="282"/>
      <c r="P6" s="283" t="str">
        <f>ORÇAMENTO!H6</f>
        <v>DATA BASE (REFERÊNCIAS): SINAPI/PB - DEZEMBRO/2019 DESONERADO</v>
      </c>
      <c r="Q6" s="284"/>
      <c r="R6" s="284"/>
      <c r="S6" s="285"/>
      <c r="T6" s="286"/>
      <c r="U6" s="286"/>
      <c r="V6" s="286"/>
    </row>
    <row r="7" spans="2:22" ht="9.75" customHeight="1" x14ac:dyDescent="0.25">
      <c r="B7" s="277"/>
      <c r="C7" s="278"/>
      <c r="D7" s="278"/>
      <c r="E7" s="278"/>
      <c r="F7" s="278"/>
      <c r="G7" s="278"/>
      <c r="H7" s="278"/>
      <c r="I7" s="278"/>
      <c r="J7" s="278"/>
      <c r="K7" s="278"/>
      <c r="L7" s="278"/>
      <c r="M7" s="278"/>
      <c r="N7" s="278"/>
      <c r="O7" s="278"/>
      <c r="P7" s="278"/>
      <c r="Q7" s="278"/>
      <c r="R7" s="278"/>
      <c r="S7" s="278"/>
      <c r="T7" s="278"/>
      <c r="U7" s="278"/>
      <c r="V7" s="279"/>
    </row>
    <row r="8" spans="2:22" ht="57.75" customHeight="1" x14ac:dyDescent="0.25">
      <c r="B8" s="81"/>
      <c r="C8" s="82" t="s">
        <v>43</v>
      </c>
      <c r="D8" s="83" t="s">
        <v>44</v>
      </c>
      <c r="E8" s="268" t="s">
        <v>45</v>
      </c>
      <c r="F8" s="269"/>
      <c r="G8" s="82" t="s">
        <v>46</v>
      </c>
      <c r="H8" s="82" t="s">
        <v>47</v>
      </c>
      <c r="I8" s="82" t="s">
        <v>48</v>
      </c>
      <c r="J8" s="82" t="s">
        <v>49</v>
      </c>
      <c r="K8" s="84" t="s">
        <v>50</v>
      </c>
      <c r="L8" s="266" t="s">
        <v>51</v>
      </c>
      <c r="M8" s="267"/>
      <c r="N8" s="82" t="s">
        <v>46</v>
      </c>
      <c r="O8" s="82" t="s">
        <v>94</v>
      </c>
      <c r="P8" s="82" t="s">
        <v>52</v>
      </c>
      <c r="Q8" s="82" t="s">
        <v>53</v>
      </c>
      <c r="R8" s="82" t="s">
        <v>54</v>
      </c>
      <c r="S8" s="82" t="s">
        <v>55</v>
      </c>
      <c r="T8" s="82" t="s">
        <v>56</v>
      </c>
      <c r="U8" s="85" t="s">
        <v>57</v>
      </c>
      <c r="V8" s="86" t="s">
        <v>58</v>
      </c>
    </row>
    <row r="9" spans="2:22" x14ac:dyDescent="0.25">
      <c r="B9" s="87"/>
      <c r="C9" s="88"/>
      <c r="D9" s="88"/>
      <c r="E9" s="83" t="s">
        <v>59</v>
      </c>
      <c r="F9" s="83" t="s">
        <v>60</v>
      </c>
      <c r="G9" s="88"/>
      <c r="H9" s="88"/>
      <c r="I9" s="88"/>
      <c r="J9" s="88"/>
      <c r="K9" s="88"/>
      <c r="L9" s="83" t="s">
        <v>61</v>
      </c>
      <c r="M9" s="83" t="s">
        <v>60</v>
      </c>
      <c r="N9" s="88"/>
      <c r="O9" s="88"/>
      <c r="P9" s="88"/>
      <c r="Q9" s="88"/>
      <c r="R9" s="88"/>
      <c r="S9" s="88"/>
      <c r="T9" s="88"/>
      <c r="U9" s="88"/>
      <c r="V9" s="88"/>
    </row>
    <row r="10" spans="2:22" x14ac:dyDescent="0.25">
      <c r="B10" s="161" t="s">
        <v>62</v>
      </c>
      <c r="C10" s="90">
        <v>1</v>
      </c>
      <c r="D10" s="90">
        <v>2</v>
      </c>
      <c r="E10" s="90">
        <v>3</v>
      </c>
      <c r="F10" s="90">
        <v>4</v>
      </c>
      <c r="G10" s="90">
        <v>5</v>
      </c>
      <c r="H10" s="90">
        <v>6</v>
      </c>
      <c r="I10" s="90">
        <v>7</v>
      </c>
      <c r="J10" s="90">
        <v>8</v>
      </c>
      <c r="K10" s="90">
        <v>9</v>
      </c>
      <c r="L10" s="90">
        <v>10</v>
      </c>
      <c r="M10" s="90">
        <v>11</v>
      </c>
      <c r="N10" s="90">
        <v>12</v>
      </c>
      <c r="O10" s="90">
        <v>13</v>
      </c>
      <c r="P10" s="90">
        <v>14</v>
      </c>
      <c r="Q10" s="90">
        <v>15</v>
      </c>
      <c r="R10" s="90">
        <v>16</v>
      </c>
      <c r="S10" s="90">
        <v>17</v>
      </c>
      <c r="T10" s="90">
        <v>18</v>
      </c>
      <c r="U10" s="90">
        <v>19</v>
      </c>
      <c r="V10" s="90">
        <v>20</v>
      </c>
    </row>
    <row r="11" spans="2:22" ht="15.75" x14ac:dyDescent="0.25">
      <c r="B11" s="161" t="s">
        <v>63</v>
      </c>
      <c r="C11" s="91"/>
      <c r="D11" s="91"/>
      <c r="E11" s="91" t="s">
        <v>0</v>
      </c>
      <c r="F11" s="91" t="s">
        <v>0</v>
      </c>
      <c r="G11" s="91" t="s">
        <v>0</v>
      </c>
      <c r="H11" s="91" t="s">
        <v>0</v>
      </c>
      <c r="I11" s="91" t="s">
        <v>64</v>
      </c>
      <c r="J11" s="91" t="s">
        <v>0</v>
      </c>
      <c r="K11" s="91" t="s">
        <v>65</v>
      </c>
      <c r="L11" s="91" t="s">
        <v>0</v>
      </c>
      <c r="M11" s="91" t="s">
        <v>0</v>
      </c>
      <c r="N11" s="91" t="s">
        <v>0</v>
      </c>
      <c r="O11" s="91" t="s">
        <v>0</v>
      </c>
      <c r="P11" s="91" t="s">
        <v>64</v>
      </c>
      <c r="Q11" s="91" t="s">
        <v>66</v>
      </c>
      <c r="R11" s="91" t="s">
        <v>67</v>
      </c>
      <c r="S11" s="91" t="s">
        <v>68</v>
      </c>
      <c r="T11" s="92" t="s">
        <v>69</v>
      </c>
      <c r="U11" s="92" t="s">
        <v>65</v>
      </c>
      <c r="V11" s="92" t="s">
        <v>65</v>
      </c>
    </row>
    <row r="12" spans="2:22" x14ac:dyDescent="0.25">
      <c r="B12" s="287" t="s">
        <v>70</v>
      </c>
      <c r="C12" s="289" t="str">
        <f>'MEMORIA DE CALCULO'!C9</f>
        <v>PAVIMENTAÇÃO - COMUNIDADE RIACHO DA SERRA (EST.0 À EST.22+18,00)</v>
      </c>
      <c r="D12" s="165" t="s">
        <v>96</v>
      </c>
      <c r="E12" s="160">
        <v>318.09100000000001</v>
      </c>
      <c r="F12" s="93">
        <v>313.85399999999998</v>
      </c>
      <c r="G12" s="94">
        <f t="shared" ref="G12:G13" si="0">E12-F12</f>
        <v>4.2370000000000232</v>
      </c>
      <c r="H12" s="93">
        <v>110</v>
      </c>
      <c r="I12" s="95">
        <f t="shared" ref="I12:I13" si="1">G12/H12</f>
        <v>3.8518181818182028E-2</v>
      </c>
      <c r="J12" s="93">
        <v>7</v>
      </c>
      <c r="K12" s="96">
        <v>570.5</v>
      </c>
      <c r="L12" s="93">
        <f t="shared" ref="L12:M13" si="2">E12</f>
        <v>318.09100000000001</v>
      </c>
      <c r="M12" s="93">
        <f t="shared" si="2"/>
        <v>313.85399999999998</v>
      </c>
      <c r="N12" s="97">
        <f t="shared" ref="N12:N13" si="3">L12-M12</f>
        <v>4.2370000000000232</v>
      </c>
      <c r="O12" s="94">
        <f t="shared" ref="O12:O13" si="4">H12</f>
        <v>110</v>
      </c>
      <c r="P12" s="97">
        <f t="shared" ref="P12:P13" si="5">N12/O12</f>
        <v>3.8518181818182028E-2</v>
      </c>
      <c r="Q12" s="94">
        <f t="shared" ref="Q12:Q13" si="6">10+16*(O12/1000)/(1.05*((100*P12)^0.04))</f>
        <v>11.5881690839678</v>
      </c>
      <c r="R12" s="97">
        <f t="shared" ref="R12:R13" si="7">(3609.11*2^0.12)/((Q12+30)^0.95)</f>
        <v>113.63245965750608</v>
      </c>
      <c r="S12" s="94">
        <v>0.5</v>
      </c>
      <c r="T12" s="98">
        <v>0.32</v>
      </c>
      <c r="U12" s="97">
        <f t="shared" ref="U12:U13" si="8">166.67*S12*R12/60*T12</f>
        <v>50.504325469644101</v>
      </c>
      <c r="V12" s="97">
        <f t="shared" ref="V12:V13" si="9">U12-K12</f>
        <v>-519.99567453035593</v>
      </c>
    </row>
    <row r="13" spans="2:22" ht="30" x14ac:dyDescent="0.25">
      <c r="B13" s="288"/>
      <c r="C13" s="290"/>
      <c r="D13" s="166" t="s">
        <v>97</v>
      </c>
      <c r="E13" s="160">
        <v>318.09100000000001</v>
      </c>
      <c r="F13" s="93">
        <v>317.18799999999999</v>
      </c>
      <c r="G13" s="94">
        <f t="shared" si="0"/>
        <v>0.90300000000002001</v>
      </c>
      <c r="H13" s="93">
        <v>19.5</v>
      </c>
      <c r="I13" s="95">
        <f t="shared" si="1"/>
        <v>4.6307692307693334E-2</v>
      </c>
      <c r="J13" s="93">
        <v>7</v>
      </c>
      <c r="K13" s="96">
        <v>638</v>
      </c>
      <c r="L13" s="93">
        <f t="shared" si="2"/>
        <v>318.09100000000001</v>
      </c>
      <c r="M13" s="93">
        <f t="shared" si="2"/>
        <v>317.18799999999999</v>
      </c>
      <c r="N13" s="97">
        <f t="shared" si="3"/>
        <v>0.90300000000002001</v>
      </c>
      <c r="O13" s="94">
        <f t="shared" si="4"/>
        <v>19.5</v>
      </c>
      <c r="P13" s="97">
        <f t="shared" si="5"/>
        <v>4.6307692307693334E-2</v>
      </c>
      <c r="Q13" s="94">
        <f t="shared" si="6"/>
        <v>10.279472557591879</v>
      </c>
      <c r="R13" s="97">
        <f t="shared" si="7"/>
        <v>117.13700943570835</v>
      </c>
      <c r="S13" s="94">
        <v>0.5</v>
      </c>
      <c r="T13" s="98">
        <v>0.05</v>
      </c>
      <c r="U13" s="97">
        <f t="shared" si="8"/>
        <v>8.1346772344372962</v>
      </c>
      <c r="V13" s="97">
        <f t="shared" si="9"/>
        <v>-629.86532276556272</v>
      </c>
    </row>
    <row r="14" spans="2:22" x14ac:dyDescent="0.25">
      <c r="B14" s="99"/>
      <c r="C14" s="100"/>
      <c r="D14" s="101"/>
      <c r="E14" s="102"/>
      <c r="F14" s="102"/>
      <c r="G14" s="103"/>
      <c r="H14" s="102"/>
      <c r="I14" s="104"/>
      <c r="J14" s="102"/>
      <c r="K14" s="105"/>
      <c r="L14" s="106"/>
      <c r="M14" s="107"/>
      <c r="N14" s="108"/>
      <c r="O14" s="109"/>
      <c r="P14" s="108"/>
      <c r="Q14" s="109"/>
      <c r="R14" s="108"/>
      <c r="S14" s="109"/>
      <c r="T14" s="110"/>
      <c r="U14" s="108"/>
      <c r="V14" s="111"/>
    </row>
    <row r="15" spans="2:22" ht="26.25" x14ac:dyDescent="0.4">
      <c r="B15" s="112" t="s">
        <v>71</v>
      </c>
      <c r="C15" s="113"/>
      <c r="D15" s="113"/>
      <c r="E15" s="113"/>
      <c r="F15" s="113"/>
      <c r="G15" s="113"/>
      <c r="H15" s="113"/>
      <c r="I15" s="113"/>
      <c r="J15" s="113"/>
      <c r="K15" s="113"/>
      <c r="L15" s="114"/>
      <c r="M15" s="79"/>
      <c r="N15" s="79"/>
      <c r="O15" s="79"/>
      <c r="P15" s="79"/>
      <c r="Q15" s="79"/>
      <c r="R15" s="79"/>
      <c r="S15" s="79"/>
      <c r="T15" s="115"/>
      <c r="U15" s="79"/>
      <c r="V15" s="80"/>
    </row>
    <row r="16" spans="2:22" ht="60" x14ac:dyDescent="0.25">
      <c r="B16" s="81"/>
      <c r="C16" s="82" t="s">
        <v>43</v>
      </c>
      <c r="D16" s="83" t="s">
        <v>44</v>
      </c>
      <c r="E16" s="82" t="s">
        <v>72</v>
      </c>
      <c r="F16" s="116" t="s">
        <v>73</v>
      </c>
      <c r="G16" s="268" t="s">
        <v>74</v>
      </c>
      <c r="H16" s="269"/>
      <c r="I16" s="82" t="s">
        <v>75</v>
      </c>
      <c r="J16" s="82" t="s">
        <v>76</v>
      </c>
      <c r="K16" s="266" t="s">
        <v>77</v>
      </c>
      <c r="L16" s="267"/>
      <c r="M16" s="79"/>
      <c r="N16" s="79"/>
      <c r="O16" s="117"/>
      <c r="P16" s="79"/>
      <c r="Q16" s="79"/>
      <c r="R16" s="79"/>
      <c r="S16" s="79"/>
      <c r="T16" s="79"/>
      <c r="U16" s="79"/>
      <c r="V16" s="80"/>
    </row>
    <row r="17" spans="2:22" x14ac:dyDescent="0.25">
      <c r="B17" s="87"/>
      <c r="C17" s="88"/>
      <c r="D17" s="88"/>
      <c r="E17" s="118"/>
      <c r="F17" s="118"/>
      <c r="G17" s="83" t="s">
        <v>61</v>
      </c>
      <c r="H17" s="83" t="s">
        <v>60</v>
      </c>
      <c r="I17" s="88"/>
      <c r="J17" s="88"/>
      <c r="K17" s="83" t="s">
        <v>61</v>
      </c>
      <c r="L17" s="83" t="s">
        <v>60</v>
      </c>
      <c r="M17" s="79"/>
      <c r="N17" s="79"/>
      <c r="O17" s="79"/>
      <c r="P17" s="79"/>
      <c r="Q17" s="79"/>
      <c r="R17" s="79"/>
      <c r="S17" s="79"/>
      <c r="T17" s="79"/>
      <c r="U17" s="79"/>
      <c r="V17" s="80"/>
    </row>
    <row r="18" spans="2:22" x14ac:dyDescent="0.25">
      <c r="B18" s="89" t="s">
        <v>62</v>
      </c>
      <c r="C18" s="90">
        <v>1</v>
      </c>
      <c r="D18" s="90">
        <v>2</v>
      </c>
      <c r="E18" s="90">
        <v>3</v>
      </c>
      <c r="F18" s="90">
        <v>4</v>
      </c>
      <c r="G18" s="90">
        <v>5</v>
      </c>
      <c r="H18" s="90">
        <v>6</v>
      </c>
      <c r="I18" s="90">
        <v>7</v>
      </c>
      <c r="J18" s="90">
        <v>8</v>
      </c>
      <c r="K18" s="90">
        <v>9</v>
      </c>
      <c r="L18" s="90">
        <v>10</v>
      </c>
      <c r="M18" s="79"/>
      <c r="N18" s="79"/>
      <c r="O18" s="79"/>
      <c r="P18" s="79"/>
      <c r="Q18" s="79"/>
      <c r="R18" s="79"/>
      <c r="S18" s="79"/>
      <c r="T18" s="79"/>
      <c r="U18" s="79"/>
      <c r="V18" s="80"/>
    </row>
    <row r="19" spans="2:22" x14ac:dyDescent="0.25">
      <c r="B19" s="89" t="s">
        <v>78</v>
      </c>
      <c r="C19" s="91"/>
      <c r="D19" s="91"/>
      <c r="E19" s="91" t="s">
        <v>0</v>
      </c>
      <c r="F19" s="91" t="s">
        <v>65</v>
      </c>
      <c r="G19" s="91" t="s">
        <v>0</v>
      </c>
      <c r="H19" s="91" t="s">
        <v>0</v>
      </c>
      <c r="I19" s="91" t="s">
        <v>79</v>
      </c>
      <c r="J19" s="91" t="s">
        <v>64</v>
      </c>
      <c r="K19" s="91" t="s">
        <v>0</v>
      </c>
      <c r="L19" s="91" t="s">
        <v>0</v>
      </c>
      <c r="M19" s="79"/>
      <c r="N19" s="79"/>
      <c r="O19" s="79"/>
      <c r="P19" s="79"/>
      <c r="Q19" s="79"/>
      <c r="R19" s="79"/>
      <c r="S19" s="79"/>
      <c r="T19" s="79"/>
      <c r="U19" s="79"/>
      <c r="V19" s="80"/>
    </row>
    <row r="20" spans="2:22" ht="30" x14ac:dyDescent="0.25">
      <c r="B20" s="89" t="s">
        <v>70</v>
      </c>
      <c r="C20" s="119" t="e">
        <f>#REF!</f>
        <v>#REF!</v>
      </c>
      <c r="D20" s="120" t="s">
        <v>80</v>
      </c>
      <c r="E20" s="121">
        <v>10.25</v>
      </c>
      <c r="F20" s="122" t="e">
        <f>SUM(#REF!)</f>
        <v>#REF!</v>
      </c>
      <c r="G20" s="123" t="e">
        <f>#REF!</f>
        <v>#REF!</v>
      </c>
      <c r="H20" s="123" t="e">
        <f>#REF!</f>
        <v>#REF!</v>
      </c>
      <c r="I20" s="122">
        <v>300</v>
      </c>
      <c r="J20" s="124" t="e">
        <f>(G20-H20)/E20</f>
        <v>#REF!</v>
      </c>
      <c r="K20" s="123" t="e">
        <f>G20</f>
        <v>#REF!</v>
      </c>
      <c r="L20" s="125" t="e">
        <f>K20-E20*J20</f>
        <v>#REF!</v>
      </c>
      <c r="M20" s="126"/>
      <c r="N20" s="127"/>
      <c r="O20" s="126"/>
      <c r="P20" s="113"/>
      <c r="Q20" s="113"/>
      <c r="R20" s="113"/>
      <c r="S20" s="113"/>
      <c r="T20" s="113"/>
      <c r="U20" s="113"/>
      <c r="V20" s="114"/>
    </row>
    <row r="21" spans="2:22" x14ac:dyDescent="0.25">
      <c r="G21" s="128"/>
      <c r="H21" s="128"/>
      <c r="I21" s="129"/>
    </row>
    <row r="22" spans="2:22" x14ac:dyDescent="0.25">
      <c r="I22" s="129" t="e">
        <f>(#REF!-#REF!)/#REF!</f>
        <v>#REF!</v>
      </c>
      <c r="J22" s="129"/>
      <c r="K22" s="130"/>
      <c r="L22" s="130"/>
    </row>
    <row r="23" spans="2:22" x14ac:dyDescent="0.25">
      <c r="H23" s="131"/>
      <c r="K23" s="130"/>
      <c r="M23" s="128"/>
    </row>
  </sheetData>
  <mergeCells count="23">
    <mergeCell ref="L8:M8"/>
    <mergeCell ref="G16:H16"/>
    <mergeCell ref="K16:L16"/>
    <mergeCell ref="C2:L2"/>
    <mergeCell ref="C3:L3"/>
    <mergeCell ref="C4:L4"/>
    <mergeCell ref="C5:L5"/>
    <mergeCell ref="C6:L6"/>
    <mergeCell ref="B7:V7"/>
    <mergeCell ref="M6:O6"/>
    <mergeCell ref="P6:S6"/>
    <mergeCell ref="T2:V6"/>
    <mergeCell ref="E8:F8"/>
    <mergeCell ref="B12:B13"/>
    <mergeCell ref="C12:C13"/>
    <mergeCell ref="M4:O4"/>
    <mergeCell ref="M5:O5"/>
    <mergeCell ref="M2:O2"/>
    <mergeCell ref="P2:S2"/>
    <mergeCell ref="P3:S3"/>
    <mergeCell ref="P4:S4"/>
    <mergeCell ref="P5:S5"/>
    <mergeCell ref="M3:O3"/>
  </mergeCells>
  <printOptions horizontalCentered="1" verticalCentered="1"/>
  <pageMargins left="0.15748031496062992" right="0.5" top="0.4" bottom="0.48" header="0.31496062992125984" footer="0.31496062992125984"/>
  <pageSetup paperSize="9" scale="59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70C0"/>
    <pageSetUpPr fitToPage="1"/>
  </sheetPr>
  <dimension ref="B1:V14"/>
  <sheetViews>
    <sheetView tabSelected="1" view="pageBreakPreview" zoomScale="85" zoomScaleNormal="100" zoomScaleSheetLayoutView="85" workbookViewId="0">
      <selection activeCell="C6" sqref="C6:L6"/>
    </sheetView>
  </sheetViews>
  <sheetFormatPr defaultRowHeight="15" x14ac:dyDescent="0.25"/>
  <cols>
    <col min="1" max="1" width="2.625" style="193" customWidth="1"/>
    <col min="2" max="2" width="14.5" style="193" customWidth="1"/>
    <col min="3" max="3" width="31" style="193" customWidth="1"/>
    <col min="4" max="4" width="16.25" style="193" bestFit="1" customWidth="1"/>
    <col min="5" max="5" width="9" style="193"/>
    <col min="6" max="6" width="8.25" style="193" customWidth="1"/>
    <col min="7" max="7" width="8.5" style="193" bestFit="1" customWidth="1"/>
    <col min="8" max="8" width="8.25" style="193" customWidth="1"/>
    <col min="9" max="10" width="9.5" style="193" bestFit="1" customWidth="1"/>
    <col min="11" max="11" width="9.25" style="193" bestFit="1" customWidth="1"/>
    <col min="12" max="12" width="8.5" style="193" bestFit="1" customWidth="1"/>
    <col min="13" max="13" width="7.75" style="193" customWidth="1"/>
    <col min="14" max="14" width="6.5" style="193" customWidth="1"/>
    <col min="15" max="15" width="10.125" style="193" bestFit="1" customWidth="1"/>
    <col min="16" max="16" width="7" style="193" customWidth="1"/>
    <col min="17" max="17" width="7.5" style="193" customWidth="1"/>
    <col min="18" max="18" width="6.875" style="193" customWidth="1"/>
    <col min="19" max="19" width="8.5" style="193" customWidth="1"/>
    <col min="20" max="20" width="9" style="193"/>
    <col min="21" max="21" width="8.375" style="193" bestFit="1" customWidth="1"/>
    <col min="22" max="16384" width="9" style="193"/>
  </cols>
  <sheetData>
    <row r="1" spans="2:22" ht="23.25" x14ac:dyDescent="0.35">
      <c r="B1" s="189"/>
      <c r="C1" s="190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2"/>
    </row>
    <row r="2" spans="2:22" ht="15.75" x14ac:dyDescent="0.25">
      <c r="B2" s="146" t="str">
        <f>ORÇAMENTO!B2</f>
        <v xml:space="preserve">Obra:                    </v>
      </c>
      <c r="C2" s="307" t="str">
        <f>ORÇAMENTO!C2</f>
        <v>RECUPERAÇÃO DE ESTRADAS VICINAIS NO MUNICÍPIO DE SÃO JOSÉ DO SABUGI - PB</v>
      </c>
      <c r="D2" s="307"/>
      <c r="E2" s="307"/>
      <c r="F2" s="307"/>
      <c r="G2" s="307"/>
      <c r="H2" s="307"/>
      <c r="I2" s="307"/>
      <c r="J2" s="307"/>
      <c r="K2" s="307"/>
      <c r="L2" s="307"/>
      <c r="M2" s="258" t="str">
        <f>ORÇAMENTO!F2</f>
        <v>Valor da Obra:</v>
      </c>
      <c r="N2" s="258"/>
      <c r="O2" s="258"/>
      <c r="P2" s="259" t="str">
        <f>ORÇAMENTO!H2</f>
        <v>Valor de Repasse:</v>
      </c>
      <c r="Q2" s="260"/>
      <c r="R2" s="260"/>
      <c r="S2" s="261"/>
      <c r="T2" s="286"/>
      <c r="U2" s="286"/>
      <c r="V2" s="286"/>
    </row>
    <row r="3" spans="2:22" ht="15.75" x14ac:dyDescent="0.25">
      <c r="B3" s="147" t="str">
        <f>ORÇAMENTO!B3</f>
        <v>Município:</v>
      </c>
      <c r="C3" s="298" t="str">
        <f>ORÇAMENTO!C3</f>
        <v>SÃO JOSÉ DO SABUGI - PB</v>
      </c>
      <c r="D3" s="299"/>
      <c r="E3" s="299"/>
      <c r="F3" s="299"/>
      <c r="G3" s="299"/>
      <c r="H3" s="299"/>
      <c r="I3" s="299"/>
      <c r="J3" s="299"/>
      <c r="K3" s="299"/>
      <c r="L3" s="300"/>
      <c r="M3" s="308">
        <f>ORÇAMENTO!F3</f>
        <v>579394.18999999994</v>
      </c>
      <c r="N3" s="308"/>
      <c r="O3" s="308"/>
      <c r="P3" s="301">
        <f>ORÇAMENTO!H3</f>
        <v>573000</v>
      </c>
      <c r="Q3" s="302"/>
      <c r="R3" s="302"/>
      <c r="S3" s="303"/>
      <c r="T3" s="286"/>
      <c r="U3" s="286"/>
      <c r="V3" s="286"/>
    </row>
    <row r="4" spans="2:22" ht="15.75" x14ac:dyDescent="0.25">
      <c r="B4" s="146" t="str">
        <f>ORÇAMENTO!B4</f>
        <v>Endereço:</v>
      </c>
      <c r="C4" s="304" t="str">
        <f>ORÇAMENTO!$C$4</f>
        <v>DIVERSAS COMUNIDADES DO MUNICIPIO</v>
      </c>
      <c r="D4" s="305"/>
      <c r="E4" s="305"/>
      <c r="F4" s="305"/>
      <c r="G4" s="305"/>
      <c r="H4" s="305"/>
      <c r="I4" s="305"/>
      <c r="J4" s="305"/>
      <c r="K4" s="305"/>
      <c r="L4" s="306"/>
      <c r="M4" s="258" t="str">
        <f>ORÇAMENTO!F4</f>
        <v>Nº Contrato:</v>
      </c>
      <c r="N4" s="258"/>
      <c r="O4" s="258"/>
      <c r="P4" s="259" t="str">
        <f>ORÇAMENTO!H4</f>
        <v>Contrapartida:</v>
      </c>
      <c r="Q4" s="260"/>
      <c r="R4" s="260"/>
      <c r="S4" s="261"/>
      <c r="T4" s="286"/>
      <c r="U4" s="286"/>
      <c r="V4" s="286"/>
    </row>
    <row r="5" spans="2:22" ht="15.75" x14ac:dyDescent="0.25">
      <c r="B5" s="147" t="str">
        <f>ORÇAMENTO!B5</f>
        <v>Fonte de dados:</v>
      </c>
      <c r="C5" s="298" t="str">
        <f>ORÇAMENTO!C5</f>
        <v xml:space="preserve"> SINAPI - 12/2019 - Paraíba</v>
      </c>
      <c r="D5" s="299"/>
      <c r="E5" s="299"/>
      <c r="F5" s="299"/>
      <c r="G5" s="299"/>
      <c r="H5" s="299"/>
      <c r="I5" s="299"/>
      <c r="J5" s="299"/>
      <c r="K5" s="299"/>
      <c r="L5" s="300"/>
      <c r="M5" s="265" t="str">
        <f>ORÇAMENTO!F5</f>
        <v>1067805-47</v>
      </c>
      <c r="N5" s="265"/>
      <c r="O5" s="265"/>
      <c r="P5" s="301">
        <f>ORÇAMENTO!H5</f>
        <v>6394.1899999999441</v>
      </c>
      <c r="Q5" s="302"/>
      <c r="R5" s="302"/>
      <c r="S5" s="303"/>
      <c r="T5" s="286"/>
      <c r="U5" s="286"/>
      <c r="V5" s="286"/>
    </row>
    <row r="6" spans="2:22" ht="45" x14ac:dyDescent="0.25">
      <c r="B6" s="148" t="str">
        <f>ORÇAMENTO!B6</f>
        <v>Encargos Socias Desonerados:</v>
      </c>
      <c r="C6" s="304" t="str">
        <f>ORÇAMENTO!C6</f>
        <v>Horista: 87,29% Mensalista: 49,27%</v>
      </c>
      <c r="D6" s="305"/>
      <c r="E6" s="305"/>
      <c r="F6" s="305"/>
      <c r="G6" s="305"/>
      <c r="H6" s="305"/>
      <c r="I6" s="305"/>
      <c r="J6" s="305"/>
      <c r="K6" s="305"/>
      <c r="L6" s="306"/>
      <c r="M6" s="280" t="str">
        <f>ORÇAMENTO!F6</f>
        <v>BDI:  26,75%</v>
      </c>
      <c r="N6" s="281"/>
      <c r="O6" s="282"/>
      <c r="P6" s="283" t="str">
        <f>ORÇAMENTO!H6</f>
        <v>DATA BASE (REFERÊNCIAS): SINAPI/PB - DEZEMBRO/2019 DESONERADO</v>
      </c>
      <c r="Q6" s="284"/>
      <c r="R6" s="284"/>
      <c r="S6" s="285"/>
      <c r="T6" s="286"/>
      <c r="U6" s="286"/>
      <c r="V6" s="286"/>
    </row>
    <row r="7" spans="2:22" ht="16.5" customHeight="1" x14ac:dyDescent="0.25">
      <c r="B7" s="291" t="s">
        <v>110</v>
      </c>
      <c r="C7" s="292"/>
      <c r="D7" s="292"/>
      <c r="E7" s="292"/>
      <c r="F7" s="292"/>
      <c r="G7" s="292"/>
      <c r="H7" s="292"/>
      <c r="I7" s="292"/>
      <c r="J7" s="292"/>
      <c r="K7" s="292"/>
      <c r="L7" s="292"/>
      <c r="M7" s="292"/>
      <c r="N7" s="292"/>
      <c r="O7" s="292"/>
      <c r="P7" s="292"/>
      <c r="Q7" s="292"/>
      <c r="R7" s="292"/>
      <c r="S7" s="292"/>
      <c r="T7" s="292"/>
      <c r="U7" s="292"/>
      <c r="V7" s="293"/>
    </row>
    <row r="8" spans="2:22" ht="57.75" customHeight="1" x14ac:dyDescent="0.25">
      <c r="B8" s="194"/>
      <c r="C8" s="195" t="s">
        <v>109</v>
      </c>
      <c r="D8" s="196" t="s">
        <v>44</v>
      </c>
      <c r="E8" s="294" t="s">
        <v>45</v>
      </c>
      <c r="F8" s="295"/>
      <c r="G8" s="195" t="s">
        <v>46</v>
      </c>
      <c r="H8" s="195" t="s">
        <v>47</v>
      </c>
      <c r="I8" s="195" t="s">
        <v>48</v>
      </c>
      <c r="J8" s="195" t="s">
        <v>49</v>
      </c>
      <c r="K8" s="197" t="s">
        <v>50</v>
      </c>
      <c r="L8" s="296" t="s">
        <v>51</v>
      </c>
      <c r="M8" s="297"/>
      <c r="N8" s="195" t="s">
        <v>46</v>
      </c>
      <c r="O8" s="195" t="s">
        <v>94</v>
      </c>
      <c r="P8" s="195" t="s">
        <v>52</v>
      </c>
      <c r="Q8" s="195" t="s">
        <v>53</v>
      </c>
      <c r="R8" s="195" t="s">
        <v>54</v>
      </c>
      <c r="S8" s="195" t="s">
        <v>55</v>
      </c>
      <c r="T8" s="195" t="s">
        <v>56</v>
      </c>
      <c r="U8" s="198" t="s">
        <v>57</v>
      </c>
      <c r="V8" s="199" t="s">
        <v>58</v>
      </c>
    </row>
    <row r="9" spans="2:22" x14ac:dyDescent="0.25">
      <c r="B9" s="200"/>
      <c r="C9" s="201"/>
      <c r="D9" s="201"/>
      <c r="E9" s="196" t="s">
        <v>59</v>
      </c>
      <c r="F9" s="196" t="s">
        <v>60</v>
      </c>
      <c r="G9" s="201"/>
      <c r="H9" s="201"/>
      <c r="I9" s="201"/>
      <c r="J9" s="201"/>
      <c r="K9" s="201"/>
      <c r="L9" s="196" t="s">
        <v>61</v>
      </c>
      <c r="M9" s="196" t="s">
        <v>60</v>
      </c>
      <c r="N9" s="201"/>
      <c r="O9" s="201"/>
      <c r="P9" s="201"/>
      <c r="Q9" s="201"/>
      <c r="R9" s="201"/>
      <c r="S9" s="201"/>
      <c r="T9" s="201"/>
      <c r="U9" s="201"/>
      <c r="V9" s="201"/>
    </row>
    <row r="10" spans="2:22" x14ac:dyDescent="0.25">
      <c r="B10" s="202" t="s">
        <v>62</v>
      </c>
      <c r="C10" s="203">
        <v>1</v>
      </c>
      <c r="D10" s="203">
        <v>2</v>
      </c>
      <c r="E10" s="203">
        <v>3</v>
      </c>
      <c r="F10" s="203">
        <v>4</v>
      </c>
      <c r="G10" s="203">
        <v>5</v>
      </c>
      <c r="H10" s="203">
        <v>6</v>
      </c>
      <c r="I10" s="203">
        <v>7</v>
      </c>
      <c r="J10" s="203">
        <v>8</v>
      </c>
      <c r="K10" s="203">
        <v>9</v>
      </c>
      <c r="L10" s="203">
        <v>10</v>
      </c>
      <c r="M10" s="203">
        <v>11</v>
      </c>
      <c r="N10" s="203">
        <v>12</v>
      </c>
      <c r="O10" s="203">
        <v>13</v>
      </c>
      <c r="P10" s="203">
        <v>14</v>
      </c>
      <c r="Q10" s="203">
        <v>15</v>
      </c>
      <c r="R10" s="203">
        <v>16</v>
      </c>
      <c r="S10" s="203">
        <v>17</v>
      </c>
      <c r="T10" s="203">
        <v>18</v>
      </c>
      <c r="U10" s="203">
        <v>19</v>
      </c>
      <c r="V10" s="203">
        <v>20</v>
      </c>
    </row>
    <row r="11" spans="2:22" ht="15.75" x14ac:dyDescent="0.25">
      <c r="B11" s="202" t="s">
        <v>63</v>
      </c>
      <c r="C11" s="204"/>
      <c r="D11" s="204"/>
      <c r="E11" s="204" t="s">
        <v>0</v>
      </c>
      <c r="F11" s="204" t="s">
        <v>0</v>
      </c>
      <c r="G11" s="204" t="s">
        <v>0</v>
      </c>
      <c r="H11" s="204" t="s">
        <v>0</v>
      </c>
      <c r="I11" s="204" t="s">
        <v>64</v>
      </c>
      <c r="J11" s="204" t="s">
        <v>0</v>
      </c>
      <c r="K11" s="204" t="s">
        <v>65</v>
      </c>
      <c r="L11" s="204" t="s">
        <v>0</v>
      </c>
      <c r="M11" s="204" t="s">
        <v>0</v>
      </c>
      <c r="N11" s="204" t="s">
        <v>0</v>
      </c>
      <c r="O11" s="204" t="s">
        <v>0</v>
      </c>
      <c r="P11" s="204" t="s">
        <v>64</v>
      </c>
      <c r="Q11" s="204" t="s">
        <v>66</v>
      </c>
      <c r="R11" s="204" t="s">
        <v>67</v>
      </c>
      <c r="S11" s="204" t="s">
        <v>68</v>
      </c>
      <c r="T11" s="205" t="s">
        <v>69</v>
      </c>
      <c r="U11" s="205" t="s">
        <v>65</v>
      </c>
      <c r="V11" s="205" t="s">
        <v>65</v>
      </c>
    </row>
    <row r="12" spans="2:22" ht="45" x14ac:dyDescent="0.25">
      <c r="B12" s="206" t="s">
        <v>70</v>
      </c>
      <c r="C12" s="230" t="s">
        <v>111</v>
      </c>
      <c r="D12" s="232" t="s">
        <v>112</v>
      </c>
      <c r="E12" s="223">
        <v>328.697</v>
      </c>
      <c r="F12" s="224">
        <v>324.59899999999999</v>
      </c>
      <c r="G12" s="225">
        <f t="shared" ref="G12" si="0">E12-F12</f>
        <v>4.0980000000000132</v>
      </c>
      <c r="H12" s="224">
        <v>458</v>
      </c>
      <c r="I12" s="226">
        <f t="shared" ref="I12" si="1">G12/H12</f>
        <v>8.947598253275138E-3</v>
      </c>
      <c r="J12" s="224">
        <v>6</v>
      </c>
      <c r="K12" s="227">
        <v>242</v>
      </c>
      <c r="L12" s="224">
        <f t="shared" ref="L12:M12" si="2">E12</f>
        <v>328.697</v>
      </c>
      <c r="M12" s="224">
        <f t="shared" si="2"/>
        <v>324.59899999999999</v>
      </c>
      <c r="N12" s="228">
        <f t="shared" ref="N12" si="3">L12-M12</f>
        <v>4.0980000000000132</v>
      </c>
      <c r="O12" s="225">
        <f t="shared" ref="O12" si="4">H12</f>
        <v>458</v>
      </c>
      <c r="P12" s="228">
        <f t="shared" ref="P12" si="5">N12/O12</f>
        <v>8.947598253275138E-3</v>
      </c>
      <c r="Q12" s="225">
        <f t="shared" ref="Q12" si="6">10+16*(O12/1000)/(1.05*((100*P12)^0.04))</f>
        <v>17.01015955003448</v>
      </c>
      <c r="R12" s="228">
        <f t="shared" ref="R12" si="7">(3609.11*2^0.12)/((Q12+30)^0.95)</f>
        <v>101.1443387472785</v>
      </c>
      <c r="S12" s="225">
        <v>0.5</v>
      </c>
      <c r="T12" s="229">
        <v>1.55</v>
      </c>
      <c r="U12" s="228">
        <f t="shared" ref="U12" si="8">166.67*S12*R12/60*T12</f>
        <v>217.74563962886501</v>
      </c>
      <c r="V12" s="228">
        <f t="shared" ref="V12" si="9">U12-K12</f>
        <v>-24.254360371134993</v>
      </c>
    </row>
    <row r="13" spans="2:22" x14ac:dyDescent="0.25">
      <c r="B13" s="207"/>
      <c r="C13" s="208"/>
      <c r="D13" s="209"/>
      <c r="E13" s="210"/>
      <c r="F13" s="210"/>
      <c r="G13" s="211"/>
      <c r="H13" s="210"/>
      <c r="I13" s="212"/>
      <c r="J13" s="210"/>
      <c r="K13" s="213"/>
      <c r="L13" s="214"/>
      <c r="M13" s="215"/>
      <c r="N13" s="216"/>
      <c r="O13" s="217"/>
      <c r="P13" s="216"/>
      <c r="Q13" s="217"/>
      <c r="R13" s="216"/>
      <c r="S13" s="217"/>
      <c r="T13" s="218"/>
      <c r="U13" s="216"/>
      <c r="V13" s="219"/>
    </row>
    <row r="14" spans="2:22" x14ac:dyDescent="0.25">
      <c r="H14" s="222"/>
      <c r="K14" s="221"/>
      <c r="M14" s="220"/>
    </row>
  </sheetData>
  <mergeCells count="19">
    <mergeCell ref="C2:L2"/>
    <mergeCell ref="M2:O2"/>
    <mergeCell ref="P2:S2"/>
    <mergeCell ref="T2:V6"/>
    <mergeCell ref="C3:L3"/>
    <mergeCell ref="M3:O3"/>
    <mergeCell ref="P3:S3"/>
    <mergeCell ref="C4:L4"/>
    <mergeCell ref="M4:O4"/>
    <mergeCell ref="P4:S4"/>
    <mergeCell ref="B7:V7"/>
    <mergeCell ref="E8:F8"/>
    <mergeCell ref="L8:M8"/>
    <mergeCell ref="C5:L5"/>
    <mergeCell ref="M5:O5"/>
    <mergeCell ref="P5:S5"/>
    <mergeCell ref="C6:L6"/>
    <mergeCell ref="M6:O6"/>
    <mergeCell ref="P6:S6"/>
  </mergeCells>
  <printOptions horizontalCentered="1" verticalCentered="1"/>
  <pageMargins left="0.25" right="0.25" top="0.75" bottom="0.75" header="0.3" footer="0.3"/>
  <pageSetup paperSize="9" scale="60" orientation="landscape" horizontalDpi="300" verticalDpi="30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36"/>
  <sheetViews>
    <sheetView showOutlineSymbols="0" showWhiteSpace="0" topLeftCell="A28" zoomScale="85" zoomScaleNormal="85" workbookViewId="0">
      <selection activeCell="C6" sqref="C6"/>
    </sheetView>
  </sheetViews>
  <sheetFormatPr defaultRowHeight="14.25" x14ac:dyDescent="0.2"/>
  <cols>
    <col min="1" max="1" width="3.375" customWidth="1"/>
    <col min="2" max="2" width="17" bestFit="1" customWidth="1"/>
    <col min="3" max="3" width="84.875" customWidth="1"/>
    <col min="4" max="4" width="8.625" customWidth="1"/>
    <col min="5" max="5" width="10.375" customWidth="1"/>
    <col min="6" max="6" width="60" bestFit="1" customWidth="1"/>
  </cols>
  <sheetData>
    <row r="1" spans="2:11" ht="15" customHeight="1" x14ac:dyDescent="0.2"/>
    <row r="2" spans="2:11" ht="15.75" x14ac:dyDescent="0.2">
      <c r="B2" s="146" t="str">
        <f>ORÇAMENTO!B2</f>
        <v xml:space="preserve">Obra:                    </v>
      </c>
      <c r="C2" s="149" t="str">
        <f>ORÇAMENTO!C2</f>
        <v>RECUPERAÇÃO DE ESTRADAS VICINAIS NO MUNICÍPIO DE SÃO JOSÉ DO SABUGI - PB</v>
      </c>
      <c r="D2" s="259" t="str">
        <f>ORÇAMENTO!F2</f>
        <v>Valor da Obra:</v>
      </c>
      <c r="E2" s="261"/>
      <c r="F2" s="319"/>
    </row>
    <row r="3" spans="2:11" ht="15" customHeight="1" x14ac:dyDescent="0.2">
      <c r="B3" s="147" t="str">
        <f>ORÇAMENTO!B3</f>
        <v>Município:</v>
      </c>
      <c r="C3" s="150" t="str">
        <f>ORÇAMENTO!C3</f>
        <v>SÃO JOSÉ DO SABUGI - PB</v>
      </c>
      <c r="D3" s="322">
        <f>ORÇAMENTO!F3</f>
        <v>579394.18999999994</v>
      </c>
      <c r="E3" s="322"/>
      <c r="F3" s="320"/>
    </row>
    <row r="4" spans="2:11" ht="15" customHeight="1" x14ac:dyDescent="0.2">
      <c r="B4" s="146" t="str">
        <f>ORÇAMENTO!B4</f>
        <v>Endereço:</v>
      </c>
      <c r="C4" s="151" t="str">
        <f>ORÇAMENTO!C4</f>
        <v>DIVERSAS COMUNIDADES DO MUNICIPIO</v>
      </c>
      <c r="D4" s="259" t="str">
        <f>ORÇAMENTO!F4</f>
        <v>Nº Contrato:</v>
      </c>
      <c r="E4" s="261"/>
      <c r="F4" s="320"/>
    </row>
    <row r="5" spans="2:11" ht="15.75" x14ac:dyDescent="0.2">
      <c r="B5" s="147" t="str">
        <f>ORÇAMENTO!B5</f>
        <v>Fonte de dados:</v>
      </c>
      <c r="C5" s="152" t="str">
        <f>ORÇAMENTO!C5</f>
        <v xml:space="preserve"> SINAPI - 12/2019 - Paraíba</v>
      </c>
      <c r="D5" s="265" t="str">
        <f>ORÇAMENTO!F5</f>
        <v>1067805-47</v>
      </c>
      <c r="E5" s="265"/>
      <c r="F5" s="321"/>
    </row>
    <row r="6" spans="2:11" ht="30" x14ac:dyDescent="0.2">
      <c r="B6" s="148" t="str">
        <f>ORÇAMENTO!B6</f>
        <v>Encargos Socias Desonerados:</v>
      </c>
      <c r="C6" s="151" t="str">
        <f>ORÇAMENTO!C6</f>
        <v>Horista: 87,29% Mensalista: 49,27%</v>
      </c>
      <c r="D6" s="280" t="str">
        <f>ORÇAMENTO!F6</f>
        <v>BDI:  26,75%</v>
      </c>
      <c r="E6" s="281"/>
      <c r="F6" s="153" t="str">
        <f>ORÇAMENTO!H6</f>
        <v>DATA BASE (REFERÊNCIAS): SINAPI/PB - DEZEMBRO/2019 DESONERADO</v>
      </c>
      <c r="G6" s="309"/>
      <c r="H6" s="309"/>
      <c r="I6" s="309"/>
      <c r="J6" s="309"/>
      <c r="K6" s="309"/>
    </row>
    <row r="7" spans="2:11" ht="15.75" x14ac:dyDescent="0.25">
      <c r="B7" s="310" t="s">
        <v>88</v>
      </c>
      <c r="C7" s="311"/>
      <c r="D7" s="311"/>
      <c r="E7" s="311"/>
      <c r="F7" s="312"/>
    </row>
    <row r="8" spans="2:11" ht="15" x14ac:dyDescent="0.2">
      <c r="B8" s="134" t="s">
        <v>114</v>
      </c>
      <c r="C8" s="135" t="s">
        <v>117</v>
      </c>
      <c r="D8" s="136" t="s">
        <v>118</v>
      </c>
      <c r="E8" s="137" t="s">
        <v>119</v>
      </c>
      <c r="F8" s="138" t="s">
        <v>193</v>
      </c>
    </row>
    <row r="9" spans="2:11" x14ac:dyDescent="0.2">
      <c r="B9" s="155" t="s">
        <v>124</v>
      </c>
      <c r="C9" s="156" t="s">
        <v>192</v>
      </c>
      <c r="D9" s="157"/>
      <c r="E9" s="158"/>
      <c r="F9" s="159"/>
    </row>
    <row r="10" spans="2:11" x14ac:dyDescent="0.2">
      <c r="B10" s="139" t="s">
        <v>125</v>
      </c>
      <c r="C10" s="2" t="s">
        <v>126</v>
      </c>
      <c r="D10" s="3"/>
      <c r="E10" s="4"/>
      <c r="F10" s="140"/>
    </row>
    <row r="11" spans="2:11" ht="25.5" x14ac:dyDescent="0.2">
      <c r="B11" s="132" t="s">
        <v>127</v>
      </c>
      <c r="C11" s="168" t="s">
        <v>129</v>
      </c>
      <c r="D11" s="5" t="s">
        <v>130</v>
      </c>
      <c r="E11" s="174">
        <v>8</v>
      </c>
      <c r="F11" s="141" t="s">
        <v>194</v>
      </c>
    </row>
    <row r="12" spans="2:11" s="167" customFormat="1" ht="38.25" x14ac:dyDescent="0.2">
      <c r="B12" s="132" t="s">
        <v>131</v>
      </c>
      <c r="C12" s="168" t="s">
        <v>132</v>
      </c>
      <c r="D12" s="5" t="s">
        <v>130</v>
      </c>
      <c r="E12" s="174">
        <v>2748</v>
      </c>
      <c r="F12" s="141" t="s">
        <v>195</v>
      </c>
    </row>
    <row r="13" spans="2:11" s="167" customFormat="1" x14ac:dyDescent="0.2">
      <c r="B13" s="139" t="s">
        <v>133</v>
      </c>
      <c r="C13" s="2" t="s">
        <v>134</v>
      </c>
      <c r="D13" s="3"/>
      <c r="E13" s="175"/>
      <c r="F13" s="140"/>
    </row>
    <row r="14" spans="2:11" s="177" customFormat="1" ht="38.25" x14ac:dyDescent="0.2">
      <c r="B14" s="132" t="s">
        <v>135</v>
      </c>
      <c r="C14" s="168" t="s">
        <v>136</v>
      </c>
      <c r="D14" s="5" t="s">
        <v>130</v>
      </c>
      <c r="E14" s="174">
        <v>2748</v>
      </c>
      <c r="F14" s="141" t="s">
        <v>195</v>
      </c>
    </row>
    <row r="15" spans="2:11" s="177" customFormat="1" x14ac:dyDescent="0.2">
      <c r="B15" s="139" t="s">
        <v>137</v>
      </c>
      <c r="C15" s="2" t="s">
        <v>138</v>
      </c>
      <c r="D15" s="3"/>
      <c r="E15" s="175"/>
      <c r="F15" s="140"/>
    </row>
    <row r="16" spans="2:11" s="177" customFormat="1" ht="38.25" x14ac:dyDescent="0.2">
      <c r="B16" s="132" t="s">
        <v>139</v>
      </c>
      <c r="C16" s="168" t="s">
        <v>140</v>
      </c>
      <c r="D16" s="5" t="s">
        <v>141</v>
      </c>
      <c r="E16" s="174">
        <v>916</v>
      </c>
      <c r="F16" s="141" t="s">
        <v>196</v>
      </c>
    </row>
    <row r="17" spans="2:6" s="177" customFormat="1" ht="38.25" x14ac:dyDescent="0.2">
      <c r="B17" s="132" t="s">
        <v>142</v>
      </c>
      <c r="C17" s="168" t="s">
        <v>144</v>
      </c>
      <c r="D17" s="5" t="s">
        <v>130</v>
      </c>
      <c r="E17" s="174">
        <v>2748</v>
      </c>
      <c r="F17" s="141" t="s">
        <v>195</v>
      </c>
    </row>
    <row r="18" spans="2:6" s="177" customFormat="1" ht="38.25" x14ac:dyDescent="0.2">
      <c r="B18" s="132" t="s">
        <v>145</v>
      </c>
      <c r="C18" s="168" t="s">
        <v>146</v>
      </c>
      <c r="D18" s="5" t="s">
        <v>0</v>
      </c>
      <c r="E18" s="174">
        <v>12</v>
      </c>
      <c r="F18" s="141" t="s">
        <v>197</v>
      </c>
    </row>
    <row r="19" spans="2:6" s="177" customFormat="1" ht="38.25" x14ac:dyDescent="0.2">
      <c r="B19" s="132" t="s">
        <v>147</v>
      </c>
      <c r="C19" s="168" t="s">
        <v>148</v>
      </c>
      <c r="D19" s="5" t="s">
        <v>130</v>
      </c>
      <c r="E19" s="174">
        <v>2748</v>
      </c>
      <c r="F19" s="141" t="s">
        <v>195</v>
      </c>
    </row>
    <row r="20" spans="2:6" s="177" customFormat="1" x14ac:dyDescent="0.2">
      <c r="B20" s="139" t="s">
        <v>149</v>
      </c>
      <c r="C20" s="2" t="s">
        <v>150</v>
      </c>
      <c r="D20" s="3"/>
      <c r="E20" s="175"/>
      <c r="F20" s="140"/>
    </row>
    <row r="21" spans="2:6" s="177" customFormat="1" ht="25.5" x14ac:dyDescent="0.2">
      <c r="B21" s="132" t="s">
        <v>151</v>
      </c>
      <c r="C21" s="168" t="s">
        <v>152</v>
      </c>
      <c r="D21" s="5" t="s">
        <v>130</v>
      </c>
      <c r="E21" s="174">
        <v>229</v>
      </c>
      <c r="F21" s="141" t="s">
        <v>198</v>
      </c>
    </row>
    <row r="22" spans="2:6" s="177" customFormat="1" x14ac:dyDescent="0.2">
      <c r="B22" s="155" t="s">
        <v>153</v>
      </c>
      <c r="C22" s="156" t="s">
        <v>154</v>
      </c>
      <c r="D22" s="157"/>
      <c r="E22" s="176"/>
      <c r="F22" s="159"/>
    </row>
    <row r="23" spans="2:6" s="177" customFormat="1" ht="51" x14ac:dyDescent="0.2">
      <c r="B23" s="132" t="s">
        <v>155</v>
      </c>
      <c r="C23" s="168" t="s">
        <v>156</v>
      </c>
      <c r="D23" s="5" t="s">
        <v>157</v>
      </c>
      <c r="E23" s="174">
        <v>296.83</v>
      </c>
      <c r="F23" s="141" t="s">
        <v>199</v>
      </c>
    </row>
    <row r="24" spans="2:6" s="177" customFormat="1" ht="76.5" x14ac:dyDescent="0.2">
      <c r="B24" s="132" t="s">
        <v>158</v>
      </c>
      <c r="C24" s="168" t="s">
        <v>159</v>
      </c>
      <c r="D24" s="5" t="s">
        <v>157</v>
      </c>
      <c r="E24" s="174">
        <v>498.89</v>
      </c>
      <c r="F24" s="141" t="s">
        <v>200</v>
      </c>
    </row>
    <row r="25" spans="2:6" s="177" customFormat="1" ht="51" x14ac:dyDescent="0.2">
      <c r="B25" s="132" t="s">
        <v>160</v>
      </c>
      <c r="C25" s="168" t="s">
        <v>161</v>
      </c>
      <c r="D25" s="5" t="s">
        <v>157</v>
      </c>
      <c r="E25" s="174">
        <v>933.31</v>
      </c>
      <c r="F25" s="141" t="s">
        <v>201</v>
      </c>
    </row>
    <row r="26" spans="2:6" s="177" customFormat="1" ht="25.5" x14ac:dyDescent="0.2">
      <c r="B26" s="132" t="s">
        <v>162</v>
      </c>
      <c r="C26" s="168" t="s">
        <v>163</v>
      </c>
      <c r="D26" s="5" t="s">
        <v>164</v>
      </c>
      <c r="E26" s="174">
        <v>5039.88</v>
      </c>
      <c r="F26" s="141" t="s">
        <v>202</v>
      </c>
    </row>
    <row r="27" spans="2:6" s="177" customFormat="1" ht="63.75" x14ac:dyDescent="0.2">
      <c r="B27" s="132" t="s">
        <v>165</v>
      </c>
      <c r="C27" s="168" t="s">
        <v>166</v>
      </c>
      <c r="D27" s="5" t="s">
        <v>157</v>
      </c>
      <c r="E27" s="174">
        <v>933.31</v>
      </c>
      <c r="F27" s="141" t="s">
        <v>203</v>
      </c>
    </row>
    <row r="28" spans="2:6" s="177" customFormat="1" ht="38.25" x14ac:dyDescent="0.2">
      <c r="B28" s="132" t="s">
        <v>167</v>
      </c>
      <c r="C28" s="168" t="s">
        <v>168</v>
      </c>
      <c r="D28" s="5" t="s">
        <v>141</v>
      </c>
      <c r="E28" s="174">
        <v>43.4</v>
      </c>
      <c r="F28" s="141" t="s">
        <v>204</v>
      </c>
    </row>
    <row r="29" spans="2:6" s="177" customFormat="1" ht="51" x14ac:dyDescent="0.2">
      <c r="B29" s="132" t="s">
        <v>169</v>
      </c>
      <c r="C29" s="168" t="s">
        <v>170</v>
      </c>
      <c r="D29" s="5" t="s">
        <v>130</v>
      </c>
      <c r="E29" s="174">
        <v>750</v>
      </c>
      <c r="F29" s="141" t="s">
        <v>205</v>
      </c>
    </row>
    <row r="30" spans="2:6" s="177" customFormat="1" ht="38.25" x14ac:dyDescent="0.2">
      <c r="B30" s="132" t="s">
        <v>171</v>
      </c>
      <c r="C30" s="168" t="s">
        <v>172</v>
      </c>
      <c r="D30" s="5" t="s">
        <v>130</v>
      </c>
      <c r="E30" s="174">
        <v>78.599999999999994</v>
      </c>
      <c r="F30" s="141" t="s">
        <v>206</v>
      </c>
    </row>
    <row r="31" spans="2:6" s="177" customFormat="1" ht="25.5" x14ac:dyDescent="0.2">
      <c r="B31" s="132" t="s">
        <v>173</v>
      </c>
      <c r="C31" s="168" t="s">
        <v>174</v>
      </c>
      <c r="D31" s="5" t="s">
        <v>175</v>
      </c>
      <c r="E31" s="174">
        <v>3716.72</v>
      </c>
      <c r="F31" s="141" t="s">
        <v>207</v>
      </c>
    </row>
    <row r="32" spans="2:6" s="177" customFormat="1" ht="25.5" x14ac:dyDescent="0.2">
      <c r="B32" s="132" t="s">
        <v>176</v>
      </c>
      <c r="C32" s="168" t="s">
        <v>177</v>
      </c>
      <c r="D32" s="5" t="s">
        <v>157</v>
      </c>
      <c r="E32" s="174">
        <v>112.5</v>
      </c>
      <c r="F32" s="141" t="s">
        <v>208</v>
      </c>
    </row>
    <row r="33" spans="2:6" s="177" customFormat="1" ht="25.5" x14ac:dyDescent="0.2">
      <c r="B33" s="132" t="s">
        <v>178</v>
      </c>
      <c r="C33" s="168" t="s">
        <v>180</v>
      </c>
      <c r="D33" s="5" t="s">
        <v>157</v>
      </c>
      <c r="E33" s="174">
        <v>112.5</v>
      </c>
      <c r="F33" s="141" t="s">
        <v>208</v>
      </c>
    </row>
    <row r="34" spans="2:6" s="177" customFormat="1" ht="51" x14ac:dyDescent="0.2">
      <c r="B34" s="180" t="s">
        <v>181</v>
      </c>
      <c r="C34" s="182" t="s">
        <v>183</v>
      </c>
      <c r="D34" s="183" t="s">
        <v>184</v>
      </c>
      <c r="E34" s="188">
        <v>250</v>
      </c>
      <c r="F34" s="186" t="s">
        <v>209</v>
      </c>
    </row>
    <row r="35" spans="2:6" ht="56.25" customHeight="1" x14ac:dyDescent="0.2">
      <c r="B35" s="313" t="s">
        <v>191</v>
      </c>
      <c r="C35" s="314"/>
      <c r="D35" s="314"/>
      <c r="E35" s="314"/>
      <c r="F35" s="315"/>
    </row>
    <row r="36" spans="2:6" ht="33" customHeight="1" x14ac:dyDescent="0.2">
      <c r="B36" s="316"/>
      <c r="C36" s="317"/>
      <c r="D36" s="317"/>
      <c r="E36" s="317"/>
      <c r="F36" s="318"/>
    </row>
  </sheetData>
  <mergeCells count="10">
    <mergeCell ref="G6:I6"/>
    <mergeCell ref="J6:K6"/>
    <mergeCell ref="B7:F7"/>
    <mergeCell ref="B35:F36"/>
    <mergeCell ref="F2:F5"/>
    <mergeCell ref="D3:E3"/>
    <mergeCell ref="D5:E5"/>
    <mergeCell ref="D6:E6"/>
    <mergeCell ref="D2:E2"/>
    <mergeCell ref="D4:E4"/>
  </mergeCells>
  <pageMargins left="0.25" right="0.25" top="0.75" bottom="0.75" header="0.3" footer="0.3"/>
  <pageSetup paperSize="9" scale="49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40"/>
  <sheetViews>
    <sheetView showOutlineSymbols="0" showWhiteSpace="0" topLeftCell="C25" zoomScale="85" zoomScaleNormal="85" workbookViewId="0">
      <selection activeCell="I34" sqref="I34"/>
    </sheetView>
  </sheetViews>
  <sheetFormatPr defaultRowHeight="14.25" x14ac:dyDescent="0.2"/>
  <cols>
    <col min="1" max="1" width="3.375" customWidth="1"/>
    <col min="2" max="2" width="15.25" bestFit="1" customWidth="1"/>
    <col min="3" max="3" width="14.125" customWidth="1"/>
    <col min="4" max="4" width="9.875" bestFit="1" customWidth="1"/>
    <col min="5" max="5" width="61.375" customWidth="1"/>
    <col min="6" max="6" width="8" bestFit="1" customWidth="1"/>
    <col min="7" max="10" width="13" bestFit="1" customWidth="1"/>
    <col min="11" max="11" width="13.25" bestFit="1" customWidth="1"/>
    <col min="12" max="12" width="11.875" bestFit="1" customWidth="1"/>
  </cols>
  <sheetData>
    <row r="2" spans="2:12" ht="15.75" x14ac:dyDescent="0.2">
      <c r="B2" s="146" t="s">
        <v>83</v>
      </c>
      <c r="C2" s="347" t="s">
        <v>101</v>
      </c>
      <c r="D2" s="347"/>
      <c r="E2" s="347"/>
      <c r="F2" s="259" t="s">
        <v>90</v>
      </c>
      <c r="G2" s="261"/>
      <c r="H2" s="258" t="s">
        <v>92</v>
      </c>
      <c r="I2" s="258"/>
      <c r="J2" s="319"/>
      <c r="K2" s="144"/>
    </row>
    <row r="3" spans="2:12" ht="15.75" x14ac:dyDescent="0.2">
      <c r="B3" s="147" t="s">
        <v>84</v>
      </c>
      <c r="C3" s="346" t="s">
        <v>102</v>
      </c>
      <c r="D3" s="346"/>
      <c r="E3" s="346"/>
      <c r="F3" s="322">
        <f>I38</f>
        <v>579394.18999999994</v>
      </c>
      <c r="G3" s="322"/>
      <c r="H3" s="322">
        <v>573000</v>
      </c>
      <c r="I3" s="322"/>
      <c r="J3" s="320"/>
      <c r="K3" s="144"/>
    </row>
    <row r="4" spans="2:12" ht="15.75" x14ac:dyDescent="0.2">
      <c r="B4" s="146" t="s">
        <v>85</v>
      </c>
      <c r="C4" s="270" t="s">
        <v>113</v>
      </c>
      <c r="D4" s="270"/>
      <c r="E4" s="270"/>
      <c r="F4" s="259" t="s">
        <v>91</v>
      </c>
      <c r="G4" s="261"/>
      <c r="H4" s="259" t="s">
        <v>93</v>
      </c>
      <c r="I4" s="261"/>
      <c r="J4" s="320"/>
      <c r="K4" s="144"/>
    </row>
    <row r="5" spans="2:12" ht="15.75" x14ac:dyDescent="0.2">
      <c r="B5" s="147" t="s">
        <v>86</v>
      </c>
      <c r="C5" s="346" t="s">
        <v>99</v>
      </c>
      <c r="D5" s="346"/>
      <c r="E5" s="346"/>
      <c r="F5" s="265" t="s">
        <v>103</v>
      </c>
      <c r="G5" s="265"/>
      <c r="H5" s="344">
        <f>F3-H3</f>
        <v>6394.1899999999441</v>
      </c>
      <c r="I5" s="345"/>
      <c r="J5" s="321"/>
      <c r="K5" s="144"/>
    </row>
    <row r="6" spans="2:12" ht="36.75" customHeight="1" x14ac:dyDescent="0.2">
      <c r="B6" s="148" t="s">
        <v>87</v>
      </c>
      <c r="C6" s="274" t="s">
        <v>89</v>
      </c>
      <c r="D6" s="275"/>
      <c r="E6" s="276"/>
      <c r="F6" s="280" t="s">
        <v>108</v>
      </c>
      <c r="G6" s="281"/>
      <c r="H6" s="326" t="s">
        <v>100</v>
      </c>
      <c r="I6" s="327"/>
      <c r="J6" s="328"/>
      <c r="K6" s="144"/>
    </row>
    <row r="7" spans="2:12" ht="15.75" customHeight="1" x14ac:dyDescent="0.25">
      <c r="B7" s="323" t="s">
        <v>82</v>
      </c>
      <c r="C7" s="324"/>
      <c r="D7" s="324"/>
      <c r="E7" s="324"/>
      <c r="F7" s="324"/>
      <c r="G7" s="324"/>
      <c r="H7" s="324"/>
      <c r="I7" s="324"/>
      <c r="J7" s="325"/>
      <c r="K7" s="145"/>
    </row>
    <row r="8" spans="2:12" ht="30" x14ac:dyDescent="0.2">
      <c r="B8" s="134" t="s">
        <v>114</v>
      </c>
      <c r="C8" s="137" t="s">
        <v>115</v>
      </c>
      <c r="D8" s="135" t="s">
        <v>116</v>
      </c>
      <c r="E8" s="135" t="s">
        <v>117</v>
      </c>
      <c r="F8" s="136" t="s">
        <v>118</v>
      </c>
      <c r="G8" s="137" t="s">
        <v>119</v>
      </c>
      <c r="H8" s="137" t="s">
        <v>120</v>
      </c>
      <c r="I8" s="137" t="s">
        <v>121</v>
      </c>
      <c r="J8" s="179" t="s">
        <v>122</v>
      </c>
      <c r="K8" s="178" t="s">
        <v>123</v>
      </c>
    </row>
    <row r="9" spans="2:12" ht="25.5" x14ac:dyDescent="0.2">
      <c r="B9" s="155" t="s">
        <v>124</v>
      </c>
      <c r="C9" s="156"/>
      <c r="D9" s="156"/>
      <c r="E9" s="156" t="s">
        <v>192</v>
      </c>
      <c r="F9" s="156"/>
      <c r="G9" s="158"/>
      <c r="H9" s="156"/>
      <c r="I9" s="156"/>
      <c r="J9" s="170">
        <v>180470.67</v>
      </c>
      <c r="K9" s="162">
        <v>0.31148169999999997</v>
      </c>
    </row>
    <row r="10" spans="2:12" x14ac:dyDescent="0.2">
      <c r="B10" s="139" t="s">
        <v>125</v>
      </c>
      <c r="C10" s="2"/>
      <c r="D10" s="2"/>
      <c r="E10" s="2" t="s">
        <v>126</v>
      </c>
      <c r="F10" s="2"/>
      <c r="G10" s="4"/>
      <c r="H10" s="2"/>
      <c r="I10" s="2"/>
      <c r="J10" s="164">
        <v>4701.12</v>
      </c>
      <c r="K10" s="162">
        <v>8.1139000000000003E-3</v>
      </c>
    </row>
    <row r="11" spans="2:12" x14ac:dyDescent="0.2">
      <c r="B11" s="132" t="s">
        <v>127</v>
      </c>
      <c r="C11" s="6" t="s">
        <v>185</v>
      </c>
      <c r="D11" s="168" t="s">
        <v>128</v>
      </c>
      <c r="E11" s="168" t="s">
        <v>129</v>
      </c>
      <c r="F11" s="5" t="s">
        <v>130</v>
      </c>
      <c r="G11" s="171">
        <v>8</v>
      </c>
      <c r="H11" s="7">
        <v>371.48</v>
      </c>
      <c r="I11" s="7">
        <v>470.85</v>
      </c>
      <c r="J11" s="133">
        <v>3766.8</v>
      </c>
      <c r="K11" s="163">
        <v>6.5012999999999998E-3</v>
      </c>
    </row>
    <row r="12" spans="2:12" ht="25.5" x14ac:dyDescent="0.2">
      <c r="B12" s="132" t="s">
        <v>131</v>
      </c>
      <c r="C12" s="6">
        <v>78472</v>
      </c>
      <c r="D12" s="168" t="s">
        <v>128</v>
      </c>
      <c r="E12" s="168" t="s">
        <v>132</v>
      </c>
      <c r="F12" s="5" t="s">
        <v>130</v>
      </c>
      <c r="G12" s="171">
        <v>2748</v>
      </c>
      <c r="H12" s="7">
        <v>0.27</v>
      </c>
      <c r="I12" s="7">
        <v>0.34</v>
      </c>
      <c r="J12" s="133">
        <v>934.32</v>
      </c>
      <c r="K12" s="163">
        <v>1.6126000000000001E-3</v>
      </c>
    </row>
    <row r="13" spans="2:12" s="177" customFormat="1" x14ac:dyDescent="0.2">
      <c r="B13" s="139" t="s">
        <v>133</v>
      </c>
      <c r="C13" s="2"/>
      <c r="D13" s="2"/>
      <c r="E13" s="2" t="s">
        <v>134</v>
      </c>
      <c r="F13" s="2"/>
      <c r="G13" s="172"/>
      <c r="H13" s="2"/>
      <c r="I13" s="2"/>
      <c r="J13" s="164">
        <v>219.84</v>
      </c>
      <c r="K13" s="162">
        <v>3.7940000000000001E-4</v>
      </c>
      <c r="L13" s="256"/>
    </row>
    <row r="14" spans="2:12" s="177" customFormat="1" x14ac:dyDescent="0.2">
      <c r="B14" s="132" t="s">
        <v>135</v>
      </c>
      <c r="C14" s="6">
        <v>100575</v>
      </c>
      <c r="D14" s="168" t="s">
        <v>128</v>
      </c>
      <c r="E14" s="168" t="s">
        <v>136</v>
      </c>
      <c r="F14" s="5" t="s">
        <v>130</v>
      </c>
      <c r="G14" s="171">
        <v>2748</v>
      </c>
      <c r="H14" s="7">
        <v>0.06</v>
      </c>
      <c r="I14" s="7">
        <v>0.08</v>
      </c>
      <c r="J14" s="133">
        <v>219.84</v>
      </c>
      <c r="K14" s="163">
        <v>3.7940000000000001E-4</v>
      </c>
      <c r="L14" s="256"/>
    </row>
    <row r="15" spans="2:12" s="177" customFormat="1" x14ac:dyDescent="0.2">
      <c r="B15" s="139" t="s">
        <v>137</v>
      </c>
      <c r="C15" s="2"/>
      <c r="D15" s="2"/>
      <c r="E15" s="2" t="s">
        <v>138</v>
      </c>
      <c r="F15" s="2"/>
      <c r="G15" s="172"/>
      <c r="H15" s="2"/>
      <c r="I15" s="2"/>
      <c r="J15" s="164">
        <v>175231.4</v>
      </c>
      <c r="K15" s="162">
        <v>0.30243900000000001</v>
      </c>
      <c r="L15" s="256"/>
    </row>
    <row r="16" spans="2:12" s="177" customFormat="1" ht="51" x14ac:dyDescent="0.2">
      <c r="B16" s="132" t="s">
        <v>139</v>
      </c>
      <c r="C16" s="6">
        <v>94273</v>
      </c>
      <c r="D16" s="168" t="s">
        <v>128</v>
      </c>
      <c r="E16" s="168" t="s">
        <v>140</v>
      </c>
      <c r="F16" s="5" t="s">
        <v>141</v>
      </c>
      <c r="G16" s="171">
        <v>916</v>
      </c>
      <c r="H16" s="7">
        <v>27.73</v>
      </c>
      <c r="I16" s="7">
        <v>35.15</v>
      </c>
      <c r="J16" s="133">
        <v>32197.4</v>
      </c>
      <c r="K16" s="163">
        <v>5.5570799999999997E-2</v>
      </c>
      <c r="L16" s="256"/>
    </row>
    <row r="17" spans="2:12" s="177" customFormat="1" ht="25.5" x14ac:dyDescent="0.2">
      <c r="B17" s="132" t="s">
        <v>142</v>
      </c>
      <c r="C17" s="6" t="s">
        <v>186</v>
      </c>
      <c r="D17" s="168" t="s">
        <v>143</v>
      </c>
      <c r="E17" s="168" t="s">
        <v>144</v>
      </c>
      <c r="F17" s="5" t="s">
        <v>130</v>
      </c>
      <c r="G17" s="171">
        <v>2748</v>
      </c>
      <c r="H17" s="7">
        <v>40.61</v>
      </c>
      <c r="I17" s="7">
        <v>51.47</v>
      </c>
      <c r="J17" s="133">
        <v>141439.56</v>
      </c>
      <c r="K17" s="163">
        <v>0.24411630000000001</v>
      </c>
      <c r="L17" s="256"/>
    </row>
    <row r="18" spans="2:12" s="177" customFormat="1" ht="25.5" x14ac:dyDescent="0.2">
      <c r="B18" s="132" t="s">
        <v>145</v>
      </c>
      <c r="C18" s="6" t="s">
        <v>187</v>
      </c>
      <c r="D18" s="168" t="s">
        <v>143</v>
      </c>
      <c r="E18" s="168" t="s">
        <v>146</v>
      </c>
      <c r="F18" s="5" t="s">
        <v>0</v>
      </c>
      <c r="G18" s="171">
        <v>12</v>
      </c>
      <c r="H18" s="7">
        <v>12.69</v>
      </c>
      <c r="I18" s="7">
        <v>16.079999999999998</v>
      </c>
      <c r="J18" s="133">
        <v>192.96</v>
      </c>
      <c r="K18" s="163">
        <v>3.3300000000000002E-4</v>
      </c>
      <c r="L18" s="256"/>
    </row>
    <row r="19" spans="2:12" s="177" customFormat="1" x14ac:dyDescent="0.2">
      <c r="B19" s="132" t="s">
        <v>147</v>
      </c>
      <c r="C19" s="6" t="s">
        <v>188</v>
      </c>
      <c r="D19" s="168" t="s">
        <v>143</v>
      </c>
      <c r="E19" s="168" t="s">
        <v>148</v>
      </c>
      <c r="F19" s="5" t="s">
        <v>130</v>
      </c>
      <c r="G19" s="171">
        <v>2748</v>
      </c>
      <c r="H19" s="7">
        <v>0.4</v>
      </c>
      <c r="I19" s="7">
        <v>0.51</v>
      </c>
      <c r="J19" s="133">
        <v>1401.48</v>
      </c>
      <c r="K19" s="163">
        <v>2.4188999999999999E-3</v>
      </c>
      <c r="L19" s="256"/>
    </row>
    <row r="20" spans="2:12" s="177" customFormat="1" x14ac:dyDescent="0.2">
      <c r="B20" s="139" t="s">
        <v>149</v>
      </c>
      <c r="C20" s="2"/>
      <c r="D20" s="2"/>
      <c r="E20" s="2" t="s">
        <v>150</v>
      </c>
      <c r="F20" s="2"/>
      <c r="G20" s="172"/>
      <c r="H20" s="2"/>
      <c r="I20" s="2"/>
      <c r="J20" s="164">
        <v>318.31</v>
      </c>
      <c r="K20" s="162">
        <v>5.4940000000000002E-4</v>
      </c>
      <c r="L20" s="256"/>
    </row>
    <row r="21" spans="2:12" s="177" customFormat="1" x14ac:dyDescent="0.2">
      <c r="B21" s="132" t="s">
        <v>151</v>
      </c>
      <c r="C21" s="6" t="s">
        <v>189</v>
      </c>
      <c r="D21" s="168" t="s">
        <v>143</v>
      </c>
      <c r="E21" s="168" t="s">
        <v>152</v>
      </c>
      <c r="F21" s="5" t="s">
        <v>130</v>
      </c>
      <c r="G21" s="171">
        <v>229</v>
      </c>
      <c r="H21" s="7">
        <v>1.1000000000000001</v>
      </c>
      <c r="I21" s="7">
        <v>1.39</v>
      </c>
      <c r="J21" s="133">
        <v>318.31</v>
      </c>
      <c r="K21" s="163">
        <v>5.4940000000000002E-4</v>
      </c>
      <c r="L21" s="256"/>
    </row>
    <row r="22" spans="2:12" s="177" customFormat="1" ht="25.5" x14ac:dyDescent="0.2">
      <c r="B22" s="155" t="s">
        <v>153</v>
      </c>
      <c r="C22" s="156"/>
      <c r="D22" s="156"/>
      <c r="E22" s="156" t="s">
        <v>154</v>
      </c>
      <c r="F22" s="156"/>
      <c r="G22" s="173"/>
      <c r="H22" s="156"/>
      <c r="I22" s="156"/>
      <c r="J22" s="170">
        <v>398923.52000000002</v>
      </c>
      <c r="K22" s="162">
        <v>0.68851830000000003</v>
      </c>
    </row>
    <row r="23" spans="2:12" s="177" customFormat="1" ht="63.75" x14ac:dyDescent="0.2">
      <c r="B23" s="132" t="s">
        <v>155</v>
      </c>
      <c r="C23" s="6">
        <v>90105</v>
      </c>
      <c r="D23" s="168" t="s">
        <v>128</v>
      </c>
      <c r="E23" s="168" t="s">
        <v>156</v>
      </c>
      <c r="F23" s="5" t="s">
        <v>157</v>
      </c>
      <c r="G23" s="171">
        <v>296.83</v>
      </c>
      <c r="H23" s="7">
        <v>5.1100000000000003</v>
      </c>
      <c r="I23" s="7">
        <v>6.48</v>
      </c>
      <c r="J23" s="133">
        <v>1923.46</v>
      </c>
      <c r="K23" s="163">
        <v>3.3197999999999999E-3</v>
      </c>
      <c r="L23" s="177">
        <f>G23/2</f>
        <v>148.41499999999999</v>
      </c>
    </row>
    <row r="24" spans="2:12" s="177" customFormat="1" ht="25.5" x14ac:dyDescent="0.2">
      <c r="B24" s="132" t="s">
        <v>158</v>
      </c>
      <c r="C24" s="6">
        <v>95467</v>
      </c>
      <c r="D24" s="168" t="s">
        <v>128</v>
      </c>
      <c r="E24" s="168" t="s">
        <v>159</v>
      </c>
      <c r="F24" s="5" t="s">
        <v>157</v>
      </c>
      <c r="G24" s="171">
        <v>498.89</v>
      </c>
      <c r="H24" s="7">
        <v>329.24</v>
      </c>
      <c r="I24" s="7">
        <v>417.31</v>
      </c>
      <c r="J24" s="133">
        <v>208191.79</v>
      </c>
      <c r="K24" s="163">
        <v>0.3593267</v>
      </c>
      <c r="L24" s="256">
        <f t="shared" ref="L24:L28" si="0">G24/2</f>
        <v>249.44499999999999</v>
      </c>
    </row>
    <row r="25" spans="2:12" s="177" customFormat="1" ht="25.5" x14ac:dyDescent="0.2">
      <c r="B25" s="132" t="s">
        <v>160</v>
      </c>
      <c r="C25" s="6">
        <v>94319</v>
      </c>
      <c r="D25" s="168" t="s">
        <v>128</v>
      </c>
      <c r="E25" s="168" t="s">
        <v>161</v>
      </c>
      <c r="F25" s="5" t="s">
        <v>157</v>
      </c>
      <c r="G25" s="171">
        <v>933.31</v>
      </c>
      <c r="H25" s="7">
        <v>29.74</v>
      </c>
      <c r="I25" s="7">
        <v>37.700000000000003</v>
      </c>
      <c r="J25" s="133">
        <v>35185.79</v>
      </c>
      <c r="K25" s="163">
        <v>6.0728600000000001E-2</v>
      </c>
      <c r="L25" s="256">
        <f t="shared" si="0"/>
        <v>466.65499999999997</v>
      </c>
    </row>
    <row r="26" spans="2:12" s="177" customFormat="1" ht="25.5" x14ac:dyDescent="0.2">
      <c r="B26" s="132" t="s">
        <v>162</v>
      </c>
      <c r="C26" s="6">
        <v>93594</v>
      </c>
      <c r="D26" s="168" t="s">
        <v>128</v>
      </c>
      <c r="E26" s="168" t="s">
        <v>163</v>
      </c>
      <c r="F26" s="5" t="s">
        <v>164</v>
      </c>
      <c r="G26" s="171">
        <v>5039.88</v>
      </c>
      <c r="H26" s="7">
        <v>0.87</v>
      </c>
      <c r="I26" s="7">
        <v>1.1000000000000001</v>
      </c>
      <c r="J26" s="133">
        <v>5543.87</v>
      </c>
      <c r="K26" s="163">
        <v>9.5683999999999995E-3</v>
      </c>
      <c r="L26" s="256">
        <f t="shared" si="0"/>
        <v>2519.94</v>
      </c>
    </row>
    <row r="27" spans="2:12" s="177" customFormat="1" ht="25.5" x14ac:dyDescent="0.2">
      <c r="B27" s="132" t="s">
        <v>165</v>
      </c>
      <c r="C27" s="6">
        <v>72888</v>
      </c>
      <c r="D27" s="168" t="s">
        <v>128</v>
      </c>
      <c r="E27" s="168" t="s">
        <v>166</v>
      </c>
      <c r="F27" s="5" t="s">
        <v>157</v>
      </c>
      <c r="G27" s="171">
        <v>933.31</v>
      </c>
      <c r="H27" s="7">
        <v>0.79</v>
      </c>
      <c r="I27" s="7">
        <v>1</v>
      </c>
      <c r="J27" s="133">
        <v>933.31</v>
      </c>
      <c r="K27" s="163">
        <v>1.6107999999999999E-3</v>
      </c>
      <c r="L27" s="256">
        <f t="shared" si="0"/>
        <v>466.65499999999997</v>
      </c>
    </row>
    <row r="28" spans="2:12" s="177" customFormat="1" ht="51" x14ac:dyDescent="0.2">
      <c r="B28" s="132" t="s">
        <v>167</v>
      </c>
      <c r="C28" s="6">
        <v>92216</v>
      </c>
      <c r="D28" s="168" t="s">
        <v>128</v>
      </c>
      <c r="E28" s="168" t="s">
        <v>168</v>
      </c>
      <c r="F28" s="5" t="s">
        <v>141</v>
      </c>
      <c r="G28" s="171">
        <v>43.4</v>
      </c>
      <c r="H28" s="7">
        <v>279.61</v>
      </c>
      <c r="I28" s="7">
        <v>354.41</v>
      </c>
      <c r="J28" s="133">
        <v>15381.39</v>
      </c>
      <c r="K28" s="163">
        <v>2.6547399999999999E-2</v>
      </c>
      <c r="L28" s="256">
        <f t="shared" si="0"/>
        <v>21.7</v>
      </c>
    </row>
    <row r="29" spans="2:12" s="177" customFormat="1" ht="25.5" x14ac:dyDescent="0.2">
      <c r="B29" s="132" t="s">
        <v>169</v>
      </c>
      <c r="C29" s="6">
        <v>95241</v>
      </c>
      <c r="D29" s="168" t="s">
        <v>128</v>
      </c>
      <c r="E29" s="168" t="s">
        <v>170</v>
      </c>
      <c r="F29" s="5" t="s">
        <v>130</v>
      </c>
      <c r="G29" s="171">
        <v>750</v>
      </c>
      <c r="H29" s="7">
        <v>18.420000000000002</v>
      </c>
      <c r="I29" s="7">
        <v>23.35</v>
      </c>
      <c r="J29" s="133">
        <v>17512.5</v>
      </c>
      <c r="K29" s="163">
        <v>3.0225499999999999E-2</v>
      </c>
    </row>
    <row r="30" spans="2:12" s="177" customFormat="1" ht="51" x14ac:dyDescent="0.2">
      <c r="B30" s="132" t="s">
        <v>171</v>
      </c>
      <c r="C30" s="6">
        <v>92430</v>
      </c>
      <c r="D30" s="168" t="s">
        <v>128</v>
      </c>
      <c r="E30" s="168" t="s">
        <v>172</v>
      </c>
      <c r="F30" s="5" t="s">
        <v>130</v>
      </c>
      <c r="G30" s="171">
        <v>78.599999999999994</v>
      </c>
      <c r="H30" s="7">
        <v>30.73</v>
      </c>
      <c r="I30" s="7">
        <v>38.950000000000003</v>
      </c>
      <c r="J30" s="133">
        <v>3061.47</v>
      </c>
      <c r="K30" s="163">
        <v>5.2839000000000002E-3</v>
      </c>
    </row>
    <row r="31" spans="2:12" s="177" customFormat="1" ht="38.25" x14ac:dyDescent="0.2">
      <c r="B31" s="132" t="s">
        <v>173</v>
      </c>
      <c r="C31" s="6">
        <v>92916</v>
      </c>
      <c r="D31" s="168" t="s">
        <v>128</v>
      </c>
      <c r="E31" s="168" t="s">
        <v>174</v>
      </c>
      <c r="F31" s="5" t="s">
        <v>175</v>
      </c>
      <c r="G31" s="171">
        <v>3716.72</v>
      </c>
      <c r="H31" s="7">
        <v>8.8699999999999992</v>
      </c>
      <c r="I31" s="7">
        <v>11.24</v>
      </c>
      <c r="J31" s="133">
        <v>41775.93</v>
      </c>
      <c r="K31" s="163">
        <v>7.2102799999999995E-2</v>
      </c>
    </row>
    <row r="32" spans="2:12" s="177" customFormat="1" ht="25.5" x14ac:dyDescent="0.2">
      <c r="B32" s="132" t="s">
        <v>176</v>
      </c>
      <c r="C32" s="6">
        <v>94966</v>
      </c>
      <c r="D32" s="168" t="s">
        <v>128</v>
      </c>
      <c r="E32" s="168" t="s">
        <v>177</v>
      </c>
      <c r="F32" s="5" t="s">
        <v>157</v>
      </c>
      <c r="G32" s="171">
        <v>112.5</v>
      </c>
      <c r="H32" s="7">
        <v>307.48</v>
      </c>
      <c r="I32" s="7">
        <v>389.73</v>
      </c>
      <c r="J32" s="133">
        <v>43844.63</v>
      </c>
      <c r="K32" s="163">
        <v>7.5673199999999996E-2</v>
      </c>
    </row>
    <row r="33" spans="2:12" s="177" customFormat="1" ht="25.5" x14ac:dyDescent="0.2">
      <c r="B33" s="132" t="s">
        <v>178</v>
      </c>
      <c r="C33" s="6">
        <v>92873</v>
      </c>
      <c r="D33" s="168" t="s">
        <v>128</v>
      </c>
      <c r="E33" s="168" t="s">
        <v>180</v>
      </c>
      <c r="F33" s="5" t="s">
        <v>157</v>
      </c>
      <c r="G33" s="171">
        <v>112.5</v>
      </c>
      <c r="H33" s="7">
        <v>125.88</v>
      </c>
      <c r="I33" s="7">
        <v>159.55000000000001</v>
      </c>
      <c r="J33" s="133">
        <v>17949.38</v>
      </c>
      <c r="K33" s="163">
        <v>3.0979599999999999E-2</v>
      </c>
    </row>
    <row r="34" spans="2:12" s="177" customFormat="1" ht="38.25" x14ac:dyDescent="0.2">
      <c r="B34" s="180" t="s">
        <v>181</v>
      </c>
      <c r="C34" s="181" t="s">
        <v>190</v>
      </c>
      <c r="D34" s="182" t="s">
        <v>143</v>
      </c>
      <c r="E34" s="182" t="s">
        <v>183</v>
      </c>
      <c r="F34" s="183" t="s">
        <v>184</v>
      </c>
      <c r="G34" s="187">
        <v>250</v>
      </c>
      <c r="H34" s="184">
        <v>24.05</v>
      </c>
      <c r="I34" s="184">
        <v>30.48</v>
      </c>
      <c r="J34" s="185">
        <v>7620</v>
      </c>
      <c r="K34" s="163">
        <v>1.3151700000000001E-2</v>
      </c>
    </row>
    <row r="35" spans="2:12" ht="15" customHeight="1" x14ac:dyDescent="0.2">
      <c r="B35" s="335" t="s">
        <v>95</v>
      </c>
      <c r="C35" s="336"/>
      <c r="D35" s="336"/>
      <c r="E35" s="336"/>
      <c r="F35" s="336"/>
      <c r="G35" s="336"/>
      <c r="H35" s="337"/>
      <c r="I35" s="338">
        <f>J9+J22</f>
        <v>579394.19000000006</v>
      </c>
      <c r="J35" s="339"/>
      <c r="K35" s="142"/>
      <c r="L35" s="154"/>
    </row>
    <row r="36" spans="2:12" x14ac:dyDescent="0.2">
      <c r="B36" s="342" t="s">
        <v>81</v>
      </c>
      <c r="C36" s="342"/>
      <c r="D36" s="342"/>
      <c r="E36" s="342"/>
      <c r="F36" s="342"/>
      <c r="G36" s="340" t="s">
        <v>1</v>
      </c>
      <c r="H36" s="341"/>
      <c r="I36" s="343">
        <v>457127.27</v>
      </c>
      <c r="J36" s="343"/>
      <c r="K36" s="143"/>
      <c r="L36" s="169"/>
    </row>
    <row r="37" spans="2:12" x14ac:dyDescent="0.2">
      <c r="B37" s="342"/>
      <c r="C37" s="342"/>
      <c r="D37" s="342"/>
      <c r="E37" s="342"/>
      <c r="F37" s="342"/>
      <c r="G37" s="340" t="s">
        <v>2</v>
      </c>
      <c r="H37" s="341"/>
      <c r="I37" s="343">
        <v>122266.92</v>
      </c>
      <c r="J37" s="343"/>
      <c r="K37" s="143"/>
      <c r="L37" s="154"/>
    </row>
    <row r="38" spans="2:12" x14ac:dyDescent="0.2">
      <c r="B38" s="342"/>
      <c r="C38" s="342"/>
      <c r="D38" s="342"/>
      <c r="E38" s="342"/>
      <c r="F38" s="342"/>
      <c r="G38" s="340" t="s">
        <v>3</v>
      </c>
      <c r="H38" s="341"/>
      <c r="I38" s="343">
        <v>579394.18999999994</v>
      </c>
      <c r="J38" s="343"/>
      <c r="K38" s="143"/>
    </row>
    <row r="39" spans="2:12" ht="33.75" customHeight="1" x14ac:dyDescent="0.2">
      <c r="B39" s="329" t="s">
        <v>191</v>
      </c>
      <c r="C39" s="330"/>
      <c r="D39" s="330"/>
      <c r="E39" s="330"/>
      <c r="F39" s="330"/>
      <c r="G39" s="330"/>
      <c r="H39" s="330"/>
      <c r="I39" s="330"/>
      <c r="J39" s="331"/>
      <c r="K39" s="1"/>
    </row>
    <row r="40" spans="2:12" ht="37.5" customHeight="1" x14ac:dyDescent="0.2">
      <c r="B40" s="332"/>
      <c r="C40" s="333"/>
      <c r="D40" s="333"/>
      <c r="E40" s="333"/>
      <c r="F40" s="333"/>
      <c r="G40" s="333"/>
      <c r="H40" s="333"/>
      <c r="I40" s="333"/>
      <c r="J40" s="334"/>
      <c r="K40" s="144"/>
    </row>
  </sheetData>
  <mergeCells count="27">
    <mergeCell ref="C5:E5"/>
    <mergeCell ref="C6:E6"/>
    <mergeCell ref="C2:E2"/>
    <mergeCell ref="C3:E3"/>
    <mergeCell ref="H2:I2"/>
    <mergeCell ref="H3:I3"/>
    <mergeCell ref="H4:I4"/>
    <mergeCell ref="C4:E4"/>
    <mergeCell ref="J2:J5"/>
    <mergeCell ref="F2:G2"/>
    <mergeCell ref="F4:G4"/>
    <mergeCell ref="F5:G5"/>
    <mergeCell ref="H5:I5"/>
    <mergeCell ref="F3:G3"/>
    <mergeCell ref="B7:J7"/>
    <mergeCell ref="F6:G6"/>
    <mergeCell ref="H6:J6"/>
    <mergeCell ref="B39:J40"/>
    <mergeCell ref="B35:H35"/>
    <mergeCell ref="I35:J35"/>
    <mergeCell ref="G36:H36"/>
    <mergeCell ref="G37:H37"/>
    <mergeCell ref="G38:H38"/>
    <mergeCell ref="B36:F38"/>
    <mergeCell ref="I36:J36"/>
    <mergeCell ref="I37:J37"/>
    <mergeCell ref="I38:J3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5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21"/>
  <sheetViews>
    <sheetView showOutlineSymbols="0" showWhiteSpace="0" topLeftCell="A7" zoomScale="85" zoomScaleNormal="85" workbookViewId="0">
      <selection activeCell="M7" sqref="M7"/>
    </sheetView>
  </sheetViews>
  <sheetFormatPr defaultRowHeight="14.25" x14ac:dyDescent="0.2"/>
  <cols>
    <col min="1" max="1" width="5.125" style="231" customWidth="1"/>
    <col min="2" max="2" width="10" style="231" bestFit="1" customWidth="1"/>
    <col min="3" max="3" width="12" style="231" bestFit="1" customWidth="1"/>
    <col min="4" max="4" width="10" style="231" bestFit="1" customWidth="1"/>
    <col min="5" max="5" width="60" style="231" bestFit="1" customWidth="1"/>
    <col min="6" max="6" width="15" style="231" bestFit="1" customWidth="1"/>
    <col min="7" max="10" width="12" style="231" bestFit="1" customWidth="1"/>
    <col min="11" max="11" width="14" style="231" bestFit="1" customWidth="1"/>
    <col min="12" max="16384" width="9" style="231"/>
  </cols>
  <sheetData>
    <row r="2" spans="2:11" ht="15" x14ac:dyDescent="0.2">
      <c r="B2" s="356" t="str">
        <f>ORÇAMENTO!B2</f>
        <v xml:space="preserve">Obra:                    </v>
      </c>
      <c r="C2" s="357"/>
      <c r="D2" s="362" t="str">
        <f>ORÇAMENTO!C2</f>
        <v>RECUPERAÇÃO DE ESTRADAS VICINAIS NO MUNICÍPIO DE SÃO JOSÉ DO SABUGI - PB</v>
      </c>
      <c r="E2" s="363"/>
      <c r="F2" s="363"/>
      <c r="G2" s="363"/>
      <c r="H2" s="363"/>
      <c r="I2" s="355"/>
      <c r="J2" s="355"/>
      <c r="K2" s="355"/>
    </row>
    <row r="3" spans="2:11" ht="15" x14ac:dyDescent="0.2">
      <c r="B3" s="358" t="str">
        <f>ORÇAMENTO!B3</f>
        <v>Município:</v>
      </c>
      <c r="C3" s="359"/>
      <c r="D3" s="364" t="str">
        <f>ORÇAMENTO!C3</f>
        <v>SÃO JOSÉ DO SABUGI - PB</v>
      </c>
      <c r="E3" s="364"/>
      <c r="F3" s="364"/>
      <c r="G3" s="364"/>
      <c r="H3" s="364"/>
      <c r="I3" s="355"/>
      <c r="J3" s="355"/>
      <c r="K3" s="355"/>
    </row>
    <row r="4" spans="2:11" ht="15" x14ac:dyDescent="0.2">
      <c r="B4" s="356" t="str">
        <f>ORÇAMENTO!B4</f>
        <v>Endereço:</v>
      </c>
      <c r="C4" s="357"/>
      <c r="D4" s="362" t="str">
        <f>ORÇAMENTO!C4</f>
        <v>DIVERSAS COMUNIDADES DO MUNICIPIO</v>
      </c>
      <c r="E4" s="363"/>
      <c r="F4" s="363"/>
      <c r="G4" s="363"/>
      <c r="H4" s="363"/>
      <c r="I4" s="355"/>
      <c r="J4" s="355"/>
      <c r="K4" s="355"/>
    </row>
    <row r="5" spans="2:11" ht="15" customHeight="1" x14ac:dyDescent="0.2">
      <c r="B5" s="358" t="str">
        <f>ORÇAMENTO!B5</f>
        <v>Fonte de dados:</v>
      </c>
      <c r="C5" s="359"/>
      <c r="D5" s="364" t="str">
        <f>ORÇAMENTO!C5</f>
        <v xml:space="preserve"> SINAPI - 12/2019 - Paraíba</v>
      </c>
      <c r="E5" s="364"/>
      <c r="F5" s="364"/>
      <c r="G5" s="364"/>
      <c r="H5" s="364"/>
      <c r="I5" s="355"/>
      <c r="J5" s="355"/>
      <c r="K5" s="355"/>
    </row>
    <row r="6" spans="2:11" ht="32.25" customHeight="1" x14ac:dyDescent="0.2">
      <c r="B6" s="360" t="str">
        <f>ORÇAMENTO!B6</f>
        <v>Encargos Socias Desonerados:</v>
      </c>
      <c r="C6" s="361"/>
      <c r="D6" s="362" t="str">
        <f>ORÇAMENTO!C6</f>
        <v>Horista: 87,29% Mensalista: 49,27%</v>
      </c>
      <c r="E6" s="363"/>
      <c r="F6" s="363"/>
      <c r="G6" s="363"/>
      <c r="H6" s="363"/>
      <c r="I6" s="355"/>
      <c r="J6" s="355"/>
      <c r="K6" s="355"/>
    </row>
    <row r="7" spans="2:11" ht="15" x14ac:dyDescent="0.25">
      <c r="B7" s="352" t="s">
        <v>210</v>
      </c>
      <c r="C7" s="353"/>
      <c r="D7" s="353"/>
      <c r="E7" s="353"/>
      <c r="F7" s="353"/>
      <c r="G7" s="353"/>
      <c r="H7" s="353"/>
      <c r="I7" s="353"/>
      <c r="J7" s="353"/>
      <c r="K7" s="354"/>
    </row>
    <row r="8" spans="2:11" ht="15" x14ac:dyDescent="0.25">
      <c r="B8" s="352" t="s">
        <v>211</v>
      </c>
      <c r="C8" s="353"/>
      <c r="D8" s="353"/>
      <c r="E8" s="353"/>
      <c r="F8" s="353"/>
      <c r="G8" s="353"/>
      <c r="H8" s="353"/>
      <c r="I8" s="353"/>
      <c r="J8" s="353"/>
      <c r="K8" s="354"/>
    </row>
    <row r="9" spans="2:11" ht="18" customHeight="1" x14ac:dyDescent="0.2">
      <c r="B9" s="134" t="s">
        <v>181</v>
      </c>
      <c r="C9" s="137" t="s">
        <v>115</v>
      </c>
      <c r="D9" s="135" t="s">
        <v>116</v>
      </c>
      <c r="E9" s="135" t="s">
        <v>117</v>
      </c>
      <c r="F9" s="349" t="s">
        <v>212</v>
      </c>
      <c r="G9" s="349"/>
      <c r="H9" s="136" t="s">
        <v>118</v>
      </c>
      <c r="I9" s="137" t="s">
        <v>119</v>
      </c>
      <c r="J9" s="137" t="s">
        <v>120</v>
      </c>
      <c r="K9" s="179" t="s">
        <v>122</v>
      </c>
    </row>
    <row r="10" spans="2:11" ht="60" customHeight="1" x14ac:dyDescent="0.2">
      <c r="B10" s="132" t="s">
        <v>213</v>
      </c>
      <c r="C10" s="6" t="s">
        <v>182</v>
      </c>
      <c r="D10" s="168" t="s">
        <v>143</v>
      </c>
      <c r="E10" s="168" t="s">
        <v>183</v>
      </c>
      <c r="F10" s="350" t="s">
        <v>214</v>
      </c>
      <c r="G10" s="350"/>
      <c r="H10" s="5" t="s">
        <v>184</v>
      </c>
      <c r="I10" s="233">
        <v>1</v>
      </c>
      <c r="J10" s="7">
        <v>24.05</v>
      </c>
      <c r="K10" s="133">
        <v>24.05</v>
      </c>
    </row>
    <row r="11" spans="2:11" ht="36" customHeight="1" x14ac:dyDescent="0.2">
      <c r="B11" s="244" t="s">
        <v>222</v>
      </c>
      <c r="C11" s="240" t="s">
        <v>223</v>
      </c>
      <c r="D11" s="239" t="s">
        <v>128</v>
      </c>
      <c r="E11" s="239" t="s">
        <v>224</v>
      </c>
      <c r="F11" s="351" t="s">
        <v>225</v>
      </c>
      <c r="G11" s="351"/>
      <c r="H11" s="241" t="s">
        <v>157</v>
      </c>
      <c r="I11" s="242">
        <v>7.0000000000000001E-3</v>
      </c>
      <c r="J11" s="243">
        <v>286.35000000000002</v>
      </c>
      <c r="K11" s="245">
        <v>2</v>
      </c>
    </row>
    <row r="12" spans="2:11" ht="24" customHeight="1" x14ac:dyDescent="0.2">
      <c r="B12" s="244" t="s">
        <v>222</v>
      </c>
      <c r="C12" s="240" t="s">
        <v>179</v>
      </c>
      <c r="D12" s="239" t="s">
        <v>128</v>
      </c>
      <c r="E12" s="239" t="s">
        <v>180</v>
      </c>
      <c r="F12" s="351" t="s">
        <v>225</v>
      </c>
      <c r="G12" s="351"/>
      <c r="H12" s="241" t="s">
        <v>157</v>
      </c>
      <c r="I12" s="242">
        <v>7.0000000000000001E-3</v>
      </c>
      <c r="J12" s="243">
        <v>125.88</v>
      </c>
      <c r="K12" s="245">
        <v>0.88</v>
      </c>
    </row>
    <row r="13" spans="2:11" ht="36" customHeight="1" x14ac:dyDescent="0.2">
      <c r="B13" s="244" t="s">
        <v>222</v>
      </c>
      <c r="C13" s="240" t="s">
        <v>226</v>
      </c>
      <c r="D13" s="239" t="s">
        <v>128</v>
      </c>
      <c r="E13" s="239" t="s">
        <v>227</v>
      </c>
      <c r="F13" s="351" t="s">
        <v>228</v>
      </c>
      <c r="G13" s="351"/>
      <c r="H13" s="241" t="s">
        <v>157</v>
      </c>
      <c r="I13" s="242">
        <v>2E-3</v>
      </c>
      <c r="J13" s="243">
        <v>392.67</v>
      </c>
      <c r="K13" s="245">
        <v>0.78</v>
      </c>
    </row>
    <row r="14" spans="2:11" ht="48" customHeight="1" x14ac:dyDescent="0.2">
      <c r="B14" s="244" t="s">
        <v>222</v>
      </c>
      <c r="C14" s="240" t="s">
        <v>229</v>
      </c>
      <c r="D14" s="239" t="s">
        <v>128</v>
      </c>
      <c r="E14" s="239" t="s">
        <v>230</v>
      </c>
      <c r="F14" s="351" t="s">
        <v>225</v>
      </c>
      <c r="G14" s="351"/>
      <c r="H14" s="241" t="s">
        <v>175</v>
      </c>
      <c r="I14" s="242">
        <v>0.45</v>
      </c>
      <c r="J14" s="243">
        <v>10.39</v>
      </c>
      <c r="K14" s="245">
        <v>4.67</v>
      </c>
    </row>
    <row r="15" spans="2:11" ht="24" customHeight="1" x14ac:dyDescent="0.2">
      <c r="B15" s="244" t="s">
        <v>222</v>
      </c>
      <c r="C15" s="240" t="s">
        <v>231</v>
      </c>
      <c r="D15" s="239" t="s">
        <v>128</v>
      </c>
      <c r="E15" s="239" t="s">
        <v>232</v>
      </c>
      <c r="F15" s="351" t="s">
        <v>233</v>
      </c>
      <c r="G15" s="351"/>
      <c r="H15" s="241" t="s">
        <v>130</v>
      </c>
      <c r="I15" s="242">
        <v>0.27</v>
      </c>
      <c r="J15" s="243">
        <v>19.7</v>
      </c>
      <c r="K15" s="245">
        <v>5.31</v>
      </c>
    </row>
    <row r="16" spans="2:11" ht="24" customHeight="1" x14ac:dyDescent="0.2">
      <c r="B16" s="246" t="s">
        <v>215</v>
      </c>
      <c r="C16" s="235" t="s">
        <v>234</v>
      </c>
      <c r="D16" s="234" t="s">
        <v>128</v>
      </c>
      <c r="E16" s="234" t="s">
        <v>235</v>
      </c>
      <c r="F16" s="365" t="s">
        <v>216</v>
      </c>
      <c r="G16" s="365"/>
      <c r="H16" s="236" t="s">
        <v>141</v>
      </c>
      <c r="I16" s="237">
        <v>1</v>
      </c>
      <c r="J16" s="238">
        <v>8.57</v>
      </c>
      <c r="K16" s="247">
        <v>8.57</v>
      </c>
    </row>
    <row r="17" spans="2:11" ht="24" customHeight="1" x14ac:dyDescent="0.2">
      <c r="B17" s="246" t="s">
        <v>215</v>
      </c>
      <c r="C17" s="235" t="s">
        <v>236</v>
      </c>
      <c r="D17" s="234" t="s">
        <v>128</v>
      </c>
      <c r="E17" s="234" t="s">
        <v>237</v>
      </c>
      <c r="F17" s="365" t="s">
        <v>216</v>
      </c>
      <c r="G17" s="365"/>
      <c r="H17" s="236" t="s">
        <v>130</v>
      </c>
      <c r="I17" s="237">
        <v>6.6000000000000003E-2</v>
      </c>
      <c r="J17" s="238">
        <v>27.9</v>
      </c>
      <c r="K17" s="247">
        <v>1.84</v>
      </c>
    </row>
    <row r="18" spans="2:11" ht="25.5" x14ac:dyDescent="0.2">
      <c r="B18" s="248"/>
      <c r="C18" s="249"/>
      <c r="D18" s="249"/>
      <c r="E18" s="249"/>
      <c r="F18" s="249" t="s">
        <v>217</v>
      </c>
      <c r="G18" s="250">
        <v>2.94</v>
      </c>
      <c r="H18" s="249" t="s">
        <v>218</v>
      </c>
      <c r="I18" s="250">
        <v>2.56</v>
      </c>
      <c r="J18" s="249" t="s">
        <v>219</v>
      </c>
      <c r="K18" s="251">
        <v>5.5</v>
      </c>
    </row>
    <row r="19" spans="2:11" x14ac:dyDescent="0.2">
      <c r="B19" s="252"/>
      <c r="C19" s="253"/>
      <c r="D19" s="253"/>
      <c r="E19" s="253"/>
      <c r="F19" s="253" t="s">
        <v>220</v>
      </c>
      <c r="G19" s="254">
        <v>6.4333749999999998</v>
      </c>
      <c r="H19" s="253"/>
      <c r="I19" s="348" t="s">
        <v>221</v>
      </c>
      <c r="J19" s="348"/>
      <c r="K19" s="255">
        <v>30.48</v>
      </c>
    </row>
    <row r="20" spans="2:11" ht="14.25" customHeight="1" x14ac:dyDescent="0.2">
      <c r="B20" s="313" t="s">
        <v>238</v>
      </c>
      <c r="C20" s="314"/>
      <c r="D20" s="314"/>
      <c r="E20" s="314"/>
      <c r="F20" s="314"/>
      <c r="G20" s="314"/>
      <c r="H20" s="314"/>
      <c r="I20" s="314"/>
      <c r="J20" s="314"/>
      <c r="K20" s="315"/>
    </row>
    <row r="21" spans="2:11" ht="56.25" customHeight="1" x14ac:dyDescent="0.2">
      <c r="B21" s="316"/>
      <c r="C21" s="317"/>
      <c r="D21" s="317"/>
      <c r="E21" s="317"/>
      <c r="F21" s="317"/>
      <c r="G21" s="317"/>
      <c r="H21" s="317"/>
      <c r="I21" s="317"/>
      <c r="J21" s="317"/>
      <c r="K21" s="318"/>
    </row>
  </sheetData>
  <mergeCells count="24">
    <mergeCell ref="I2:K6"/>
    <mergeCell ref="B20:K21"/>
    <mergeCell ref="B2:C2"/>
    <mergeCell ref="B3:C3"/>
    <mergeCell ref="B4:C4"/>
    <mergeCell ref="B5:C5"/>
    <mergeCell ref="B6:C6"/>
    <mergeCell ref="D2:H2"/>
    <mergeCell ref="D3:H3"/>
    <mergeCell ref="D4:H4"/>
    <mergeCell ref="F15:G15"/>
    <mergeCell ref="F16:G16"/>
    <mergeCell ref="F17:G17"/>
    <mergeCell ref="D5:H5"/>
    <mergeCell ref="D6:H6"/>
    <mergeCell ref="F11:G11"/>
    <mergeCell ref="I19:J19"/>
    <mergeCell ref="F9:G9"/>
    <mergeCell ref="F10:G10"/>
    <mergeCell ref="F14:G14"/>
    <mergeCell ref="B7:K7"/>
    <mergeCell ref="B8:K8"/>
    <mergeCell ref="F12:G12"/>
    <mergeCell ref="F13:G13"/>
  </mergeCells>
  <pageMargins left="0.25" right="0.25" top="0.75" bottom="0.75" header="0.3" footer="0.3"/>
  <pageSetup paperSize="9" scale="52" orientation="portrait" r:id="rId1"/>
  <headerFooter>
    <oddHeader>&amp;L &amp;C &amp;R</oddHeader>
    <oddFooter>&amp;L &amp;C &amp;R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4" tint="0.39997558519241921"/>
  </sheetPr>
  <dimension ref="A1:T32"/>
  <sheetViews>
    <sheetView view="pageBreakPreview" zoomScale="70" zoomScaleNormal="100" zoomScaleSheetLayoutView="70" workbookViewId="0">
      <selection activeCell="O19" sqref="O19"/>
    </sheetView>
  </sheetViews>
  <sheetFormatPr defaultRowHeight="12.75" x14ac:dyDescent="0.2"/>
  <cols>
    <col min="1" max="1" width="27.5" style="73" customWidth="1"/>
    <col min="2" max="2" width="13.125" style="73" customWidth="1"/>
    <col min="3" max="3" width="9" style="73" customWidth="1"/>
    <col min="4" max="4" width="9.625" style="73" customWidth="1"/>
    <col min="5" max="5" width="8.375" style="73" customWidth="1"/>
    <col min="6" max="6" width="8.5" style="73" customWidth="1"/>
    <col min="7" max="7" width="8.625" style="73" customWidth="1"/>
    <col min="8" max="8" width="8.125" style="73" customWidth="1"/>
    <col min="9" max="20" width="9" style="73"/>
    <col min="21" max="16384" width="9" style="8"/>
  </cols>
  <sheetData>
    <row r="1" spans="1:20" ht="24.75" customHeight="1" x14ac:dyDescent="0.35">
      <c r="A1" s="368" t="s">
        <v>4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70"/>
    </row>
    <row r="2" spans="1:20" ht="26.25" x14ac:dyDescent="0.4">
      <c r="A2" s="371" t="s">
        <v>104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3"/>
    </row>
    <row r="3" spans="1:20" ht="26.25" x14ac:dyDescent="0.4">
      <c r="A3" s="371" t="s">
        <v>5</v>
      </c>
      <c r="B3" s="372"/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3"/>
    </row>
    <row r="4" spans="1:20" x14ac:dyDescent="0.2">
      <c r="A4" s="9"/>
      <c r="B4" s="14"/>
      <c r="C4" s="14"/>
      <c r="D4" s="14"/>
      <c r="E4" s="14"/>
      <c r="F4" s="10"/>
      <c r="G4" s="10"/>
      <c r="H4" s="11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3"/>
    </row>
    <row r="5" spans="1:20" ht="21" x14ac:dyDescent="0.35">
      <c r="A5" s="366" t="s">
        <v>105</v>
      </c>
      <c r="B5" s="367"/>
      <c r="C5" s="367"/>
      <c r="D5" s="367"/>
      <c r="E5" s="367"/>
      <c r="F5" s="367"/>
      <c r="G5" s="367"/>
      <c r="H5" s="367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3"/>
    </row>
    <row r="6" spans="1:20" ht="21" x14ac:dyDescent="0.35">
      <c r="A6" s="366" t="s">
        <v>106</v>
      </c>
      <c r="B6" s="367"/>
      <c r="C6" s="367"/>
      <c r="D6" s="15"/>
      <c r="E6" s="15"/>
      <c r="F6" s="15"/>
      <c r="G6" s="15"/>
      <c r="H6" s="15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3"/>
    </row>
    <row r="7" spans="1:20" ht="21" x14ac:dyDescent="0.35">
      <c r="A7" s="366" t="s">
        <v>107</v>
      </c>
      <c r="B7" s="367"/>
      <c r="C7" s="367"/>
      <c r="D7" s="367"/>
      <c r="E7" s="367"/>
      <c r="F7" s="367"/>
      <c r="G7" s="367"/>
      <c r="H7" s="367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3"/>
    </row>
    <row r="8" spans="1:20" ht="13.5" thickBot="1" x14ac:dyDescent="0.25">
      <c r="A8" s="9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3"/>
    </row>
    <row r="9" spans="1:20" ht="50.25" customHeight="1" thickBot="1" x14ac:dyDescent="0.35">
      <c r="A9" s="386" t="s">
        <v>6</v>
      </c>
      <c r="B9" s="387"/>
      <c r="C9" s="388" t="s">
        <v>7</v>
      </c>
      <c r="D9" s="389"/>
      <c r="E9" s="390"/>
      <c r="F9" s="374" t="s">
        <v>8</v>
      </c>
      <c r="G9" s="375"/>
      <c r="H9" s="376"/>
      <c r="I9" s="374" t="s">
        <v>9</v>
      </c>
      <c r="J9" s="375"/>
      <c r="K9" s="376"/>
      <c r="L9" s="374" t="s">
        <v>10</v>
      </c>
      <c r="M9" s="375"/>
      <c r="N9" s="376"/>
      <c r="O9" s="374" t="s">
        <v>11</v>
      </c>
      <c r="P9" s="375"/>
      <c r="Q9" s="376"/>
      <c r="R9" s="374" t="s">
        <v>12</v>
      </c>
      <c r="S9" s="375"/>
      <c r="T9" s="376"/>
    </row>
    <row r="10" spans="1:20" ht="15.75" customHeight="1" x14ac:dyDescent="0.2">
      <c r="A10" s="16" t="s">
        <v>13</v>
      </c>
      <c r="B10" s="17" t="s">
        <v>14</v>
      </c>
      <c r="C10" s="17" t="s">
        <v>15</v>
      </c>
      <c r="D10" s="17" t="s">
        <v>16</v>
      </c>
      <c r="E10" s="18" t="s">
        <v>17</v>
      </c>
      <c r="F10" s="19" t="s">
        <v>15</v>
      </c>
      <c r="G10" s="19" t="s">
        <v>16</v>
      </c>
      <c r="H10" s="20" t="s">
        <v>17</v>
      </c>
      <c r="I10" s="19" t="s">
        <v>15</v>
      </c>
      <c r="J10" s="19" t="s">
        <v>16</v>
      </c>
      <c r="K10" s="20" t="s">
        <v>17</v>
      </c>
      <c r="L10" s="19" t="s">
        <v>15</v>
      </c>
      <c r="M10" s="19" t="s">
        <v>16</v>
      </c>
      <c r="N10" s="20" t="s">
        <v>17</v>
      </c>
      <c r="O10" s="19" t="s">
        <v>15</v>
      </c>
      <c r="P10" s="19" t="s">
        <v>16</v>
      </c>
      <c r="Q10" s="20" t="s">
        <v>17</v>
      </c>
      <c r="R10" s="19" t="s">
        <v>15</v>
      </c>
      <c r="S10" s="19" t="s">
        <v>16</v>
      </c>
      <c r="T10" s="21" t="s">
        <v>17</v>
      </c>
    </row>
    <row r="11" spans="1:20" x14ac:dyDescent="0.2">
      <c r="A11" s="22" t="s">
        <v>18</v>
      </c>
      <c r="B11" s="23">
        <v>4.01</v>
      </c>
      <c r="C11" s="24">
        <v>3</v>
      </c>
      <c r="D11" s="24">
        <v>4</v>
      </c>
      <c r="E11" s="24">
        <v>5.5</v>
      </c>
      <c r="F11" s="24">
        <v>3.8</v>
      </c>
      <c r="G11" s="25">
        <v>4.01</v>
      </c>
      <c r="H11" s="25">
        <v>4.67</v>
      </c>
      <c r="I11" s="25">
        <v>3.43</v>
      </c>
      <c r="J11" s="25">
        <v>4.93</v>
      </c>
      <c r="K11" s="25">
        <v>6.71</v>
      </c>
      <c r="L11" s="26">
        <v>1.5</v>
      </c>
      <c r="M11" s="26">
        <v>3.45</v>
      </c>
      <c r="N11" s="26">
        <v>4.49</v>
      </c>
      <c r="O11" s="26">
        <v>5.29</v>
      </c>
      <c r="P11" s="26">
        <v>5.92</v>
      </c>
      <c r="Q11" s="26">
        <v>7.93</v>
      </c>
      <c r="R11" s="25">
        <v>4</v>
      </c>
      <c r="S11" s="25">
        <v>5.52</v>
      </c>
      <c r="T11" s="27" t="s">
        <v>19</v>
      </c>
    </row>
    <row r="12" spans="1:20" x14ac:dyDescent="0.2">
      <c r="A12" s="28" t="s">
        <v>20</v>
      </c>
      <c r="B12" s="29">
        <v>0.4</v>
      </c>
      <c r="C12" s="30">
        <v>0.8</v>
      </c>
      <c r="D12" s="30">
        <v>0.8</v>
      </c>
      <c r="E12" s="30">
        <v>1</v>
      </c>
      <c r="F12" s="30">
        <v>0.32</v>
      </c>
      <c r="G12" s="26">
        <v>0.4</v>
      </c>
      <c r="H12" s="26">
        <v>0.74</v>
      </c>
      <c r="I12" s="26">
        <v>0.28000000000000003</v>
      </c>
      <c r="J12" s="26">
        <v>0.49</v>
      </c>
      <c r="K12" s="26">
        <v>0.75</v>
      </c>
      <c r="L12" s="26">
        <v>0.3</v>
      </c>
      <c r="M12" s="26">
        <v>0.48</v>
      </c>
      <c r="N12" s="26">
        <v>0.82</v>
      </c>
      <c r="O12" s="26">
        <v>0.25</v>
      </c>
      <c r="P12" s="26">
        <v>0.51</v>
      </c>
      <c r="Q12" s="26">
        <v>0.56000000000000005</v>
      </c>
      <c r="R12" s="26">
        <v>0.81</v>
      </c>
      <c r="S12" s="26">
        <v>1.22</v>
      </c>
      <c r="T12" s="31">
        <v>1.99</v>
      </c>
    </row>
    <row r="13" spans="1:20" x14ac:dyDescent="0.2">
      <c r="A13" s="28" t="s">
        <v>21</v>
      </c>
      <c r="B13" s="29">
        <v>0.56000000000000005</v>
      </c>
      <c r="C13" s="30">
        <v>0.97</v>
      </c>
      <c r="D13" s="30">
        <v>1.27</v>
      </c>
      <c r="E13" s="30">
        <v>1.27</v>
      </c>
      <c r="F13" s="30">
        <v>0.5</v>
      </c>
      <c r="G13" s="26">
        <v>0.56000000000000005</v>
      </c>
      <c r="H13" s="26">
        <v>0.97</v>
      </c>
      <c r="I13" s="26">
        <v>1</v>
      </c>
      <c r="J13" s="26">
        <v>1.39</v>
      </c>
      <c r="K13" s="26">
        <v>1.74</v>
      </c>
      <c r="L13" s="26">
        <v>0.56000000000000005</v>
      </c>
      <c r="M13" s="26">
        <v>0.85</v>
      </c>
      <c r="N13" s="26">
        <v>0.89</v>
      </c>
      <c r="O13" s="26">
        <v>1</v>
      </c>
      <c r="P13" s="26">
        <v>1.48</v>
      </c>
      <c r="Q13" s="26">
        <v>1.97</v>
      </c>
      <c r="R13" s="26">
        <v>1.46</v>
      </c>
      <c r="S13" s="26">
        <v>2.3199999999999998</v>
      </c>
      <c r="T13" s="31">
        <v>3.16</v>
      </c>
    </row>
    <row r="14" spans="1:20" x14ac:dyDescent="0.2">
      <c r="A14" s="28" t="s">
        <v>22</v>
      </c>
      <c r="B14" s="29">
        <v>1.1100000000000001</v>
      </c>
      <c r="C14" s="30">
        <v>0.59</v>
      </c>
      <c r="D14" s="30">
        <v>1.23</v>
      </c>
      <c r="E14" s="30">
        <v>1.39</v>
      </c>
      <c r="F14" s="30">
        <v>1.02</v>
      </c>
      <c r="G14" s="26">
        <v>1.1100000000000001</v>
      </c>
      <c r="H14" s="32">
        <v>1.21</v>
      </c>
      <c r="I14" s="26">
        <v>0.94</v>
      </c>
      <c r="J14" s="26">
        <v>0.99</v>
      </c>
      <c r="K14" s="32">
        <v>1.17</v>
      </c>
      <c r="L14" s="26">
        <v>0.85</v>
      </c>
      <c r="M14" s="26">
        <v>0.85</v>
      </c>
      <c r="N14" s="32">
        <v>1.1100000000000001</v>
      </c>
      <c r="O14" s="26">
        <v>1.01</v>
      </c>
      <c r="P14" s="26">
        <v>1.07</v>
      </c>
      <c r="Q14" s="32">
        <v>1.1100000000000001</v>
      </c>
      <c r="R14" s="26">
        <v>0.94</v>
      </c>
      <c r="S14" s="26">
        <v>1.02</v>
      </c>
      <c r="T14" s="33">
        <v>1.33</v>
      </c>
    </row>
    <row r="15" spans="1:20" x14ac:dyDescent="0.2">
      <c r="A15" s="28" t="s">
        <v>23</v>
      </c>
      <c r="B15" s="29">
        <v>7.3</v>
      </c>
      <c r="C15" s="34">
        <v>6.16</v>
      </c>
      <c r="D15" s="35">
        <v>7.4</v>
      </c>
      <c r="E15" s="30">
        <v>8.9600000000000009</v>
      </c>
      <c r="F15" s="36">
        <v>6.64</v>
      </c>
      <c r="G15" s="36">
        <v>7.3</v>
      </c>
      <c r="H15" s="37">
        <v>8.69</v>
      </c>
      <c r="I15" s="36">
        <v>6.74</v>
      </c>
      <c r="J15" s="36">
        <v>8.0399999999999991</v>
      </c>
      <c r="K15" s="37">
        <v>9.4</v>
      </c>
      <c r="L15" s="26">
        <v>3.5</v>
      </c>
      <c r="M15" s="26">
        <v>5.1100000000000003</v>
      </c>
      <c r="N15" s="37">
        <v>6.22</v>
      </c>
      <c r="O15" s="38">
        <v>8</v>
      </c>
      <c r="P15" s="36">
        <v>8.31</v>
      </c>
      <c r="Q15" s="37">
        <v>9.51</v>
      </c>
      <c r="R15" s="36">
        <v>7.14</v>
      </c>
      <c r="S15" s="36">
        <v>8.4</v>
      </c>
      <c r="T15" s="39">
        <v>10.43</v>
      </c>
    </row>
    <row r="16" spans="1:20" x14ac:dyDescent="0.2">
      <c r="A16" s="40" t="s">
        <v>24</v>
      </c>
      <c r="B16" s="41">
        <f>0.65+3+2+4.5</f>
        <v>10.15</v>
      </c>
      <c r="C16" s="377" t="s">
        <v>25</v>
      </c>
      <c r="D16" s="377"/>
      <c r="E16" s="377"/>
      <c r="F16" s="377"/>
      <c r="G16" s="377"/>
      <c r="H16" s="377"/>
      <c r="I16" s="377"/>
      <c r="J16" s="377"/>
      <c r="K16" s="377"/>
      <c r="L16" s="377"/>
      <c r="M16" s="377"/>
      <c r="N16" s="377"/>
      <c r="O16" s="377"/>
      <c r="P16" s="377"/>
      <c r="Q16" s="377"/>
      <c r="R16" s="377"/>
      <c r="S16" s="377"/>
      <c r="T16" s="378"/>
    </row>
    <row r="17" spans="1:20" ht="13.5" thickBot="1" x14ac:dyDescent="0.25">
      <c r="A17" s="42"/>
      <c r="B17" s="43"/>
      <c r="C17" s="44"/>
      <c r="D17" s="44"/>
      <c r="E17" s="44"/>
      <c r="F17" s="43"/>
      <c r="G17" s="43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5"/>
    </row>
    <row r="18" spans="1:20" ht="13.5" thickBot="1" x14ac:dyDescent="0.25">
      <c r="A18" s="379" t="s">
        <v>26</v>
      </c>
      <c r="B18" s="380"/>
      <c r="C18" s="380"/>
      <c r="D18" s="380"/>
      <c r="E18" s="44"/>
      <c r="F18" s="381" t="s">
        <v>27</v>
      </c>
      <c r="G18" s="382"/>
      <c r="H18" s="382"/>
      <c r="I18" s="382"/>
      <c r="J18" s="382"/>
      <c r="K18" s="382"/>
      <c r="L18" s="382"/>
      <c r="M18" s="382"/>
      <c r="N18" s="383"/>
      <c r="O18" s="43"/>
      <c r="P18" s="43"/>
      <c r="Q18" s="43"/>
      <c r="R18" s="43"/>
      <c r="S18" s="43"/>
      <c r="T18" s="45"/>
    </row>
    <row r="19" spans="1:20" ht="18.75" customHeight="1" thickBot="1" x14ac:dyDescent="0.25">
      <c r="A19" s="384" t="s">
        <v>28</v>
      </c>
      <c r="B19" s="385"/>
      <c r="C19" s="385"/>
      <c r="D19" s="385"/>
      <c r="E19" s="44"/>
      <c r="F19" s="381" t="s">
        <v>29</v>
      </c>
      <c r="G19" s="382"/>
      <c r="H19" s="382"/>
      <c r="I19" s="382"/>
      <c r="J19" s="382"/>
      <c r="K19" s="382"/>
      <c r="L19" s="46" t="s">
        <v>15</v>
      </c>
      <c r="M19" s="47" t="s">
        <v>16</v>
      </c>
      <c r="N19" s="48" t="s">
        <v>17</v>
      </c>
      <c r="O19" s="43"/>
      <c r="P19" s="43"/>
      <c r="Q19" s="43"/>
      <c r="R19" s="43"/>
      <c r="S19" s="43"/>
      <c r="T19" s="45"/>
    </row>
    <row r="20" spans="1:20" ht="25.5" customHeight="1" x14ac:dyDescent="0.2">
      <c r="A20" s="397" t="s">
        <v>98</v>
      </c>
      <c r="B20" s="398"/>
      <c r="C20" s="398"/>
      <c r="D20" s="398"/>
      <c r="E20" s="44"/>
      <c r="F20" s="399" t="s">
        <v>7</v>
      </c>
      <c r="G20" s="400"/>
      <c r="H20" s="400"/>
      <c r="I20" s="400"/>
      <c r="J20" s="400"/>
      <c r="K20" s="401"/>
      <c r="L20" s="49">
        <v>20.34</v>
      </c>
      <c r="M20" s="49">
        <v>22.12</v>
      </c>
      <c r="N20" s="49">
        <v>25</v>
      </c>
      <c r="O20" s="43"/>
      <c r="P20" s="43"/>
      <c r="Q20" s="43"/>
      <c r="R20" s="43"/>
      <c r="S20" s="43"/>
      <c r="T20" s="45"/>
    </row>
    <row r="21" spans="1:20" ht="27" customHeight="1" x14ac:dyDescent="0.2">
      <c r="A21" s="397" t="s">
        <v>30</v>
      </c>
      <c r="B21" s="398"/>
      <c r="C21" s="398"/>
      <c r="D21" s="398"/>
      <c r="E21" s="43"/>
      <c r="F21" s="391" t="s">
        <v>31</v>
      </c>
      <c r="G21" s="392"/>
      <c r="H21" s="392"/>
      <c r="I21" s="392"/>
      <c r="J21" s="392"/>
      <c r="K21" s="393"/>
      <c r="L21" s="50">
        <v>19.600000000000001</v>
      </c>
      <c r="M21" s="50">
        <v>20.97</v>
      </c>
      <c r="N21" s="50">
        <v>24.23</v>
      </c>
      <c r="O21" s="43"/>
      <c r="P21" s="43"/>
      <c r="Q21" s="43"/>
      <c r="R21" s="43"/>
      <c r="S21" s="43"/>
      <c r="T21" s="45"/>
    </row>
    <row r="22" spans="1:20" ht="29.25" customHeight="1" x14ac:dyDescent="0.35">
      <c r="A22" s="51" t="s">
        <v>32</v>
      </c>
      <c r="B22" s="52">
        <f>((1+(B11+B12+B13)/100)*((1+B14/100)*(1+B15/100))/(1-B16/100))-1</f>
        <v>0.26747951242070123</v>
      </c>
      <c r="C22" s="53"/>
      <c r="D22" s="53"/>
      <c r="E22" s="43"/>
      <c r="F22" s="391" t="s">
        <v>33</v>
      </c>
      <c r="G22" s="392"/>
      <c r="H22" s="392"/>
      <c r="I22" s="392"/>
      <c r="J22" s="392"/>
      <c r="K22" s="393"/>
      <c r="L22" s="50">
        <v>20.76</v>
      </c>
      <c r="M22" s="50">
        <v>24.18</v>
      </c>
      <c r="N22" s="50">
        <v>26.44</v>
      </c>
      <c r="O22" s="43"/>
      <c r="P22" s="43"/>
      <c r="Q22" s="43"/>
      <c r="R22" s="43"/>
      <c r="S22" s="43"/>
      <c r="T22" s="45"/>
    </row>
    <row r="23" spans="1:20" ht="30.75" customHeight="1" x14ac:dyDescent="0.2">
      <c r="A23" s="402" t="s">
        <v>34</v>
      </c>
      <c r="B23" s="403"/>
      <c r="C23" s="403"/>
      <c r="D23" s="404"/>
      <c r="E23" s="43"/>
      <c r="F23" s="391" t="s">
        <v>35</v>
      </c>
      <c r="G23" s="392"/>
      <c r="H23" s="392"/>
      <c r="I23" s="392"/>
      <c r="J23" s="392"/>
      <c r="K23" s="393"/>
      <c r="L23" s="50">
        <v>24</v>
      </c>
      <c r="M23" s="50">
        <v>25.84</v>
      </c>
      <c r="N23" s="50">
        <v>27.86</v>
      </c>
      <c r="O23" s="43"/>
      <c r="P23" s="43"/>
      <c r="Q23" s="43"/>
      <c r="R23" s="43"/>
      <c r="S23" s="43"/>
      <c r="T23" s="45"/>
    </row>
    <row r="24" spans="1:20" ht="22.5" customHeight="1" x14ac:dyDescent="0.2">
      <c r="A24" s="54"/>
      <c r="B24" s="55"/>
      <c r="C24" s="55"/>
      <c r="D24" s="56"/>
      <c r="E24" s="43"/>
      <c r="F24" s="391" t="s">
        <v>36</v>
      </c>
      <c r="G24" s="392"/>
      <c r="H24" s="392"/>
      <c r="I24" s="392"/>
      <c r="J24" s="392"/>
      <c r="K24" s="393"/>
      <c r="L24" s="50">
        <v>22.8</v>
      </c>
      <c r="M24" s="50">
        <v>27.48</v>
      </c>
      <c r="N24" s="50">
        <v>30.95</v>
      </c>
      <c r="O24" s="43"/>
      <c r="P24" s="43"/>
      <c r="Q24" s="43"/>
      <c r="R24" s="43"/>
      <c r="S24" s="43"/>
      <c r="T24" s="45"/>
    </row>
    <row r="25" spans="1:20" ht="26.25" customHeight="1" x14ac:dyDescent="0.2">
      <c r="A25" s="42"/>
      <c r="B25" s="43"/>
      <c r="C25" s="43"/>
      <c r="D25" s="57"/>
      <c r="E25" s="43"/>
      <c r="F25" s="394" t="s">
        <v>37</v>
      </c>
      <c r="G25" s="395"/>
      <c r="H25" s="395"/>
      <c r="I25" s="395"/>
      <c r="J25" s="395"/>
      <c r="K25" s="396"/>
      <c r="L25" s="58">
        <v>11.1</v>
      </c>
      <c r="M25" s="58">
        <v>14.02</v>
      </c>
      <c r="N25" s="58">
        <v>16.8</v>
      </c>
      <c r="O25" s="43"/>
      <c r="P25" s="43"/>
      <c r="Q25" s="43"/>
      <c r="R25" s="43"/>
      <c r="S25" s="43"/>
      <c r="T25" s="45"/>
    </row>
    <row r="26" spans="1:20" x14ac:dyDescent="0.2">
      <c r="A26" s="59"/>
      <c r="B26" s="60"/>
      <c r="C26" s="60"/>
      <c r="D26" s="61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5"/>
    </row>
    <row r="27" spans="1:20" ht="15" x14ac:dyDescent="0.25">
      <c r="A27" s="42"/>
      <c r="B27" s="43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62"/>
      <c r="O27" s="62"/>
      <c r="P27" s="62"/>
      <c r="Q27" s="62"/>
      <c r="R27" s="62"/>
      <c r="S27" s="62"/>
      <c r="T27" s="63"/>
    </row>
    <row r="28" spans="1:20" ht="15.75" thickBot="1" x14ac:dyDescent="0.3">
      <c r="A28" s="64" t="s">
        <v>38</v>
      </c>
      <c r="B28" s="65"/>
      <c r="C28" s="65"/>
      <c r="D28" s="65"/>
      <c r="E28" s="43"/>
      <c r="F28" s="43"/>
      <c r="G28" s="43"/>
      <c r="H28" s="43"/>
      <c r="I28" s="43"/>
      <c r="J28" s="43"/>
      <c r="K28" s="43"/>
      <c r="L28" s="43"/>
      <c r="M28" s="43"/>
      <c r="N28" s="62"/>
      <c r="O28" s="62"/>
      <c r="P28" s="62"/>
      <c r="Q28" s="62"/>
      <c r="R28" s="62"/>
      <c r="S28" s="62"/>
      <c r="T28" s="63"/>
    </row>
    <row r="29" spans="1:20" ht="15" x14ac:dyDescent="0.25">
      <c r="A29" s="66" t="s">
        <v>39</v>
      </c>
      <c r="B29" s="43"/>
      <c r="C29" s="43"/>
      <c r="D29" s="43"/>
      <c r="E29" s="43"/>
      <c r="F29" s="43"/>
      <c r="G29" s="43"/>
      <c r="H29" s="43"/>
      <c r="I29" s="43"/>
      <c r="J29" s="43"/>
      <c r="K29" s="43"/>
      <c r="L29" s="43"/>
      <c r="M29" s="43"/>
      <c r="N29" s="62"/>
      <c r="O29" s="62"/>
      <c r="P29" s="62"/>
      <c r="Q29" s="62"/>
      <c r="R29" s="62"/>
      <c r="S29" s="62"/>
      <c r="T29" s="63"/>
    </row>
    <row r="30" spans="1:20" ht="15" x14ac:dyDescent="0.25">
      <c r="A30" s="67" t="s">
        <v>40</v>
      </c>
      <c r="B30" s="43"/>
      <c r="C30" s="43"/>
      <c r="D30" s="43"/>
      <c r="E30" s="43"/>
      <c r="F30" s="43"/>
      <c r="G30" s="43"/>
      <c r="H30" s="43"/>
      <c r="I30" s="43"/>
      <c r="J30" s="43"/>
      <c r="K30" s="43"/>
      <c r="L30" s="43"/>
      <c r="M30" s="43"/>
      <c r="N30" s="62"/>
      <c r="O30" s="62"/>
      <c r="P30" s="62"/>
      <c r="Q30" s="62"/>
      <c r="R30" s="62"/>
      <c r="S30" s="62"/>
      <c r="T30" s="63"/>
    </row>
    <row r="31" spans="1:20" ht="23.25" x14ac:dyDescent="0.35">
      <c r="A31" s="67" t="s">
        <v>41</v>
      </c>
      <c r="B31" s="43"/>
      <c r="C31" s="43"/>
      <c r="D31" s="43"/>
      <c r="E31" s="43"/>
      <c r="F31" s="43"/>
      <c r="G31" s="43"/>
      <c r="H31" s="43"/>
      <c r="I31" s="43"/>
      <c r="J31" s="43"/>
      <c r="K31" s="43"/>
      <c r="L31" s="43"/>
      <c r="M31" s="43"/>
      <c r="N31" s="68"/>
      <c r="O31" s="62"/>
      <c r="P31" s="62"/>
      <c r="Q31" s="62"/>
      <c r="R31" s="62"/>
      <c r="S31" s="62"/>
      <c r="T31" s="63"/>
    </row>
    <row r="32" spans="1:20" ht="15.75" thickBot="1" x14ac:dyDescent="0.3">
      <c r="A32" s="69" t="s">
        <v>42</v>
      </c>
      <c r="B32" s="70"/>
      <c r="C32" s="70"/>
      <c r="D32" s="70"/>
      <c r="E32" s="70"/>
      <c r="F32" s="70"/>
      <c r="G32" s="70"/>
      <c r="H32" s="70"/>
      <c r="I32" s="70"/>
      <c r="J32" s="70"/>
      <c r="K32" s="70"/>
      <c r="L32" s="70"/>
      <c r="M32" s="70"/>
      <c r="N32" s="71"/>
      <c r="O32" s="71"/>
      <c r="P32" s="71"/>
      <c r="Q32" s="71"/>
      <c r="R32" s="71"/>
      <c r="S32" s="71"/>
      <c r="T32" s="72"/>
    </row>
  </sheetData>
  <mergeCells count="27">
    <mergeCell ref="F24:K24"/>
    <mergeCell ref="F25:K25"/>
    <mergeCell ref="A20:D20"/>
    <mergeCell ref="F20:K20"/>
    <mergeCell ref="A21:D21"/>
    <mergeCell ref="F21:K21"/>
    <mergeCell ref="F22:K22"/>
    <mergeCell ref="A23:D23"/>
    <mergeCell ref="F23:K23"/>
    <mergeCell ref="R9:T9"/>
    <mergeCell ref="C16:T16"/>
    <mergeCell ref="A18:D18"/>
    <mergeCell ref="F18:N18"/>
    <mergeCell ref="A19:D19"/>
    <mergeCell ref="F19:K19"/>
    <mergeCell ref="A9:B9"/>
    <mergeCell ref="C9:E9"/>
    <mergeCell ref="F9:H9"/>
    <mergeCell ref="I9:K9"/>
    <mergeCell ref="L9:N9"/>
    <mergeCell ref="O9:Q9"/>
    <mergeCell ref="A7:H7"/>
    <mergeCell ref="A1:T1"/>
    <mergeCell ref="A2:T2"/>
    <mergeCell ref="A3:T3"/>
    <mergeCell ref="A5:H5"/>
    <mergeCell ref="A6:C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3" orientation="landscape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Microsoft Equation 3.0" shapeId="4097" r:id="rId4">
          <objectPr defaultSize="0" autoPict="0" r:id="rId5">
            <anchor moveWithCells="1" sizeWithCells="1">
              <from>
                <xdr:col>0</xdr:col>
                <xdr:colOff>266700</xdr:colOff>
                <xdr:row>23</xdr:row>
                <xdr:rowOff>114300</xdr:rowOff>
              </from>
              <to>
                <xdr:col>3</xdr:col>
                <xdr:colOff>200025</xdr:colOff>
                <xdr:row>25</xdr:row>
                <xdr:rowOff>47625</xdr:rowOff>
              </to>
            </anchor>
          </objectPr>
        </oleObject>
      </mc:Choice>
      <mc:Fallback>
        <oleObject progId="Microsoft Equation 3.0" shapeId="409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7</vt:i4>
      </vt:variant>
    </vt:vector>
  </HeadingPairs>
  <TitlesOfParts>
    <vt:vector size="13" baseType="lpstr">
      <vt:lpstr>DRENAGEM PLUVIAL</vt:lpstr>
      <vt:lpstr>DRENAGEM PLUVIAL </vt:lpstr>
      <vt:lpstr>MEMORIA DE CALCULO</vt:lpstr>
      <vt:lpstr>ORÇAMENTO</vt:lpstr>
      <vt:lpstr>C.P.U.</vt:lpstr>
      <vt:lpstr>COMPOSICAO DO BDI COM CPRB</vt:lpstr>
      <vt:lpstr>C.P.U.!Area_de_impressao</vt:lpstr>
      <vt:lpstr>'DRENAGEM PLUVIAL'!Area_de_impressao</vt:lpstr>
      <vt:lpstr>'DRENAGEM PLUVIAL '!Area_de_impressao</vt:lpstr>
      <vt:lpstr>'MEMORIA DE CALCULO'!Area_de_impressao</vt:lpstr>
      <vt:lpstr>ORÇAMENTO!Area_de_impressao</vt:lpstr>
      <vt:lpstr>'MEMORIA DE CALCULO'!Titulos_de_impressao</vt:lpstr>
      <vt:lpstr>ORÇAMENTO!Titulos_de_impressao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Usuário do Windows</cp:lastModifiedBy>
  <cp:revision>0</cp:revision>
  <cp:lastPrinted>2020-09-15T13:12:16Z</cp:lastPrinted>
  <dcterms:created xsi:type="dcterms:W3CDTF">2019-05-22T11:40:50Z</dcterms:created>
  <dcterms:modified xsi:type="dcterms:W3CDTF">2020-09-15T13:12:21Z</dcterms:modified>
</cp:coreProperties>
</file>